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6" windowWidth="15480" windowHeight="10836"/>
  </bookViews>
  <sheets>
    <sheet name="Calendrier" sheetId="1" r:id="rId1"/>
    <sheet name="CalculDate" sheetId="2" state="hidden" r:id="rId2"/>
    <sheet name="CalculLunaisons" sheetId="3" state="hidden" r:id="rId3"/>
  </sheets>
  <definedNames>
    <definedName name="_jr28">CalculDate!$AD$2</definedName>
    <definedName name="_jr29">CalculDate!$AE$2</definedName>
    <definedName name="_jr30">CalculDate!$AF$2</definedName>
    <definedName name="_jr31">CalculDate!$AG$2</definedName>
    <definedName name="année">CalculDate!$AJ$2</definedName>
    <definedName name="Août">CalculDate!$C$25</definedName>
    <definedName name="Avril">CalculDate!$C$17</definedName>
    <definedName name="BIS">CalculDate!$F$29</definedName>
    <definedName name="BuiltIn_Print_Area">Calendrier!$B$2:$BG$99</definedName>
    <definedName name="CL_B1">CalculLunaisons!$C$23</definedName>
    <definedName name="cl_f0">CalculLunaisons!$C$10</definedName>
    <definedName name="CL_J0">CalculLunaisons!$C$7</definedName>
    <definedName name="CL_M0">CalculLunaisons!$C$15</definedName>
    <definedName name="CL_M1">CalculLunaisons!$C$19</definedName>
    <definedName name="CL_R1">CalculLunaisons!$C$2</definedName>
    <definedName name="Décembre">CalculDate!$C$9</definedName>
    <definedName name="feries">CalculDate!$AN$3:$AN$15</definedName>
    <definedName name="Février">CalculDate!$C$13</definedName>
    <definedName name="Janvier">CalculDate!$C$11</definedName>
    <definedName name="Juillet">CalculDate!$C$23</definedName>
    <definedName name="Juin">CalculDate!$C$25</definedName>
    <definedName name="lune">CalculLunaisons!$B$58:$AE$60</definedName>
    <definedName name="m_aout">Calendrier!$AU$60:$BG$75</definedName>
    <definedName name="m_avri">Calendrier!$AU$12:$BG$27</definedName>
    <definedName name="m_dece">Calendrier!$AU$84:$BG$99</definedName>
    <definedName name="m_fevr">Calendrier!$Q$12:$AC$27</definedName>
    <definedName name="m_janv">Calendrier!$B$12:$N$27</definedName>
    <definedName name="m_juil">Calendrier!$B$60:$N$75</definedName>
    <definedName name="m_juin">Calendrier!$AU$36:$BG$51</definedName>
    <definedName name="m_mai">Calendrier!$B$36:$N$51</definedName>
    <definedName name="m_mars">Calendrier!$AF$12:$AR$27</definedName>
    <definedName name="m_nove">Calendrier!$AF$84:$AR$99</definedName>
    <definedName name="m_octo">Calendrier!$Q$84:$AC$99</definedName>
    <definedName name="m_sept">Calendrier!$B$84:$N$99</definedName>
    <definedName name="Mai">CalculDate!$C$19</definedName>
    <definedName name="Mars">CalculDate!$C$15</definedName>
    <definedName name="Mois">Calendrier!$B$10</definedName>
    <definedName name="Mois9">Calendrier!$B$10</definedName>
    <definedName name="Novembre">CalculDate!$C$7</definedName>
    <definedName name="num_1">CalculDate!$A$3</definedName>
    <definedName name="num_10">CalculDate!$A$21</definedName>
    <definedName name="num_11">CalculDate!$A$23</definedName>
    <definedName name="num_12">CalculDate!$A$25</definedName>
    <definedName name="num_2">CalculDate!$A$5</definedName>
    <definedName name="num_3">CalculDate!$A$7</definedName>
    <definedName name="num_4">CalculDate!$A$9</definedName>
    <definedName name="num_5">CalculDate!$A$11</definedName>
    <definedName name="num_6">CalculDate!$A$13</definedName>
    <definedName name="num_7">CalculDate!$A$15</definedName>
    <definedName name="num_8">CalculDate!$A$17</definedName>
    <definedName name="num_9">CalculDate!$A$19</definedName>
    <definedName name="Octobre">CalculDate!$C$5</definedName>
    <definedName name="paque">CalculDate!#REF!</definedName>
    <definedName name="paques">CalculDate!$AN$4</definedName>
    <definedName name="res">CalculLunaisons!$B$59:$AE$60</definedName>
    <definedName name="search">CalculDate!$C$2:$AG$26</definedName>
    <definedName name="Septembre">CalculDate!$C$3</definedName>
    <definedName name="var_l1">CalculDate!$AS$7</definedName>
    <definedName name="var_l2">CalculDate!$AS$2</definedName>
    <definedName name="_xlnm.Print_Area" localSheetId="0">Calendrier!$A$2:$BH$101</definedName>
  </definedNames>
  <calcPr calcId="125725"/>
</workbook>
</file>

<file path=xl/calcChain.xml><?xml version="1.0" encoding="utf-8"?>
<calcChain xmlns="http://schemas.openxmlformats.org/spreadsheetml/2006/main">
  <c r="N80" i="1"/>
  <c r="H9"/>
  <c r="N33"/>
  <c r="I79"/>
  <c r="N32"/>
  <c r="BB79"/>
  <c r="BB80"/>
  <c r="AW79"/>
  <c r="AW80"/>
  <c r="AM80"/>
  <c r="AM79"/>
  <c r="AH80"/>
  <c r="S80"/>
  <c r="AB79"/>
  <c r="X80"/>
  <c r="S79"/>
  <c r="I80"/>
  <c r="D80"/>
  <c r="D55"/>
  <c r="BB56"/>
  <c r="BB55"/>
  <c r="AW55"/>
  <c r="AW32"/>
  <c r="AW33"/>
  <c r="BB9"/>
  <c r="D33"/>
  <c r="I33"/>
  <c r="I32"/>
  <c r="D32"/>
  <c r="H8"/>
  <c r="AW8"/>
  <c r="BB8"/>
  <c r="AM8"/>
  <c r="AH8"/>
  <c r="AJ2" i="2"/>
  <c r="AC5" s="1"/>
  <c r="C2" i="3"/>
  <c r="C24"/>
  <c r="D24"/>
  <c r="D27" s="1"/>
  <c r="E24"/>
  <c r="E27" s="1"/>
  <c r="F24"/>
  <c r="G24"/>
  <c r="G27" s="1"/>
  <c r="H24"/>
  <c r="H27" s="1"/>
  <c r="I24"/>
  <c r="I27" s="1"/>
  <c r="J24"/>
  <c r="K24"/>
  <c r="K27" s="1"/>
  <c r="L24"/>
  <c r="M24"/>
  <c r="M27" s="1"/>
  <c r="N24"/>
  <c r="O24"/>
  <c r="O27" s="1"/>
  <c r="P24"/>
  <c r="P27" s="1"/>
  <c r="Q24"/>
  <c r="Q27" s="1"/>
  <c r="R24"/>
  <c r="R27" s="1"/>
  <c r="S24"/>
  <c r="S27" s="1"/>
  <c r="T24"/>
  <c r="U24"/>
  <c r="U27" s="1"/>
  <c r="V24"/>
  <c r="W24"/>
  <c r="W27" s="1"/>
  <c r="X24"/>
  <c r="X27" s="1"/>
  <c r="Y24"/>
  <c r="Y27" s="1"/>
  <c r="Z24"/>
  <c r="AA24"/>
  <c r="AA27" s="1"/>
  <c r="AB24"/>
  <c r="AC24"/>
  <c r="AC27" s="1"/>
  <c r="AD24"/>
  <c r="AE24"/>
  <c r="AE27" s="1"/>
  <c r="C27"/>
  <c r="L27"/>
  <c r="T27"/>
  <c r="AB27"/>
  <c r="D41"/>
  <c r="E41"/>
  <c r="C60"/>
  <c r="D60"/>
  <c r="B10" i="1"/>
  <c r="Q10"/>
  <c r="AF10"/>
  <c r="AU10"/>
  <c r="B34"/>
  <c r="AU34"/>
  <c r="B58"/>
  <c r="AU58"/>
  <c r="B82"/>
  <c r="Q82"/>
  <c r="AF82"/>
  <c r="AU82"/>
  <c r="E60" i="3"/>
  <c r="F41"/>
  <c r="AD27"/>
  <c r="Z27"/>
  <c r="V27"/>
  <c r="N27"/>
  <c r="J27"/>
  <c r="F27"/>
  <c r="G41"/>
  <c r="F60"/>
  <c r="H41"/>
  <c r="G60"/>
  <c r="H60"/>
  <c r="I41"/>
  <c r="I60"/>
  <c r="J41"/>
  <c r="K41"/>
  <c r="J60"/>
  <c r="L41"/>
  <c r="K60"/>
  <c r="L60"/>
  <c r="M41"/>
  <c r="M60"/>
  <c r="N41"/>
  <c r="O41"/>
  <c r="N60"/>
  <c r="P41"/>
  <c r="O60"/>
  <c r="P60"/>
  <c r="Q41"/>
  <c r="Q60"/>
  <c r="R41"/>
  <c r="S41"/>
  <c r="R60"/>
  <c r="T41"/>
  <c r="S60"/>
  <c r="T60"/>
  <c r="U41"/>
  <c r="U60"/>
  <c r="V41"/>
  <c r="W41"/>
  <c r="V60"/>
  <c r="X41"/>
  <c r="W60"/>
  <c r="X60"/>
  <c r="Y41"/>
  <c r="Y60"/>
  <c r="Z41"/>
  <c r="AA41"/>
  <c r="Z60"/>
  <c r="AB41"/>
  <c r="AA60"/>
  <c r="AB60"/>
  <c r="AC41"/>
  <c r="AC60"/>
  <c r="AD41"/>
  <c r="AE41"/>
  <c r="AE60"/>
  <c r="AD60"/>
  <c r="W5" i="2"/>
  <c r="L82" i="1"/>
  <c r="J5" i="2" l="1"/>
  <c r="AA5"/>
  <c r="AN7"/>
  <c r="AO7" s="1"/>
  <c r="L10" i="1"/>
  <c r="AD5" i="2"/>
  <c r="R5"/>
  <c r="T3"/>
  <c r="Q5"/>
  <c r="P5"/>
  <c r="T5"/>
  <c r="I5"/>
  <c r="BE34" i="1"/>
  <c r="C4" i="3"/>
  <c r="C5" s="1"/>
  <c r="M5" i="2"/>
  <c r="C3"/>
  <c r="B12" i="1" s="1"/>
  <c r="B14" s="1"/>
  <c r="AP7" i="2"/>
  <c r="L58" i="1"/>
  <c r="AF5" i="2"/>
  <c r="N3"/>
  <c r="M3"/>
  <c r="A3"/>
  <c r="I3"/>
  <c r="Z5"/>
  <c r="BE10" i="1"/>
  <c r="AN15" i="2"/>
  <c r="F3"/>
  <c r="L34" i="1"/>
  <c r="AN12" i="2"/>
  <c r="AO12" s="1"/>
  <c r="Y5"/>
  <c r="X3"/>
  <c r="AD3"/>
  <c r="S3"/>
  <c r="E5"/>
  <c r="AB3"/>
  <c r="R3"/>
  <c r="W3"/>
  <c r="E3"/>
  <c r="AB5"/>
  <c r="AN13"/>
  <c r="J3"/>
  <c r="AA10" i="1"/>
  <c r="AA82"/>
  <c r="U5" i="2"/>
  <c r="AF3"/>
  <c r="V3"/>
  <c r="K3"/>
  <c r="C6" i="3"/>
  <c r="C8" s="1"/>
  <c r="C9" s="1"/>
  <c r="C10" s="1"/>
  <c r="AG3" i="2"/>
  <c r="U3"/>
  <c r="H3"/>
  <c r="Q3"/>
  <c r="L3"/>
  <c r="G3"/>
  <c r="L5"/>
  <c r="AN6"/>
  <c r="BE82" i="1"/>
  <c r="P3" i="2"/>
  <c r="AP10" i="1"/>
  <c r="AP82"/>
  <c r="Y3" i="2"/>
  <c r="AN3"/>
  <c r="AP3" s="1"/>
  <c r="N5"/>
  <c r="G5"/>
  <c r="AN4"/>
  <c r="AN9" s="1"/>
  <c r="D5"/>
  <c r="AH3"/>
  <c r="A5" s="1"/>
  <c r="K5"/>
  <c r="AG5"/>
  <c r="C3" i="3"/>
  <c r="C20" s="1"/>
  <c r="C21" s="1"/>
  <c r="C22" s="1"/>
  <c r="D3" i="2"/>
  <c r="Z3"/>
  <c r="AN11"/>
  <c r="BE58" i="1"/>
  <c r="AN14" i="2"/>
  <c r="AP14" s="1"/>
  <c r="X5"/>
  <c r="F5"/>
  <c r="AA3"/>
  <c r="AC3"/>
  <c r="B2" i="1"/>
  <c r="O5" i="2"/>
  <c r="AO3"/>
  <c r="S5"/>
  <c r="AE3"/>
  <c r="H5"/>
  <c r="V5"/>
  <c r="AE5"/>
  <c r="O3"/>
  <c r="B13" i="1" l="1"/>
  <c r="D12"/>
  <c r="D13" s="1"/>
  <c r="Y26" i="3"/>
  <c r="J26"/>
  <c r="U26"/>
  <c r="O26"/>
  <c r="Z26"/>
  <c r="H26"/>
  <c r="L26"/>
  <c r="D26"/>
  <c r="N26"/>
  <c r="W26"/>
  <c r="T26"/>
  <c r="AO14" i="2"/>
  <c r="C23" i="3"/>
  <c r="AE30" s="1"/>
  <c r="AD26"/>
  <c r="G26"/>
  <c r="R26"/>
  <c r="AE26"/>
  <c r="V26"/>
  <c r="S26"/>
  <c r="AA26"/>
  <c r="F12" i="1"/>
  <c r="F14" s="1"/>
  <c r="K26" i="3"/>
  <c r="F26"/>
  <c r="P26"/>
  <c r="AB26"/>
  <c r="M26"/>
  <c r="AP12" i="2"/>
  <c r="AO4"/>
  <c r="AN10"/>
  <c r="AP10" s="1"/>
  <c r="AP4"/>
  <c r="C12" i="3"/>
  <c r="C13" s="1"/>
  <c r="C14" s="1"/>
  <c r="C15" s="1"/>
  <c r="C16"/>
  <c r="C17" s="1"/>
  <c r="C18" s="1"/>
  <c r="C19" s="1"/>
  <c r="C7"/>
  <c r="AO15" i="2"/>
  <c r="AP15"/>
  <c r="C5"/>
  <c r="Q12" i="1" s="1"/>
  <c r="AJ3" i="2"/>
  <c r="E26" i="3"/>
  <c r="C26"/>
  <c r="AC26"/>
  <c r="X26"/>
  <c r="Q26"/>
  <c r="I26"/>
  <c r="AP6" i="2"/>
  <c r="AO6"/>
  <c r="AO13"/>
  <c r="AP13"/>
  <c r="AP11"/>
  <c r="AO11"/>
  <c r="AN5"/>
  <c r="P6" s="1"/>
  <c r="AN8"/>
  <c r="D14" i="1"/>
  <c r="R30" i="3"/>
  <c r="X30"/>
  <c r="Q30"/>
  <c r="M30"/>
  <c r="U30"/>
  <c r="T30"/>
  <c r="AD30"/>
  <c r="G30"/>
  <c r="AC30"/>
  <c r="C30"/>
  <c r="Z30"/>
  <c r="AB30"/>
  <c r="W30"/>
  <c r="Y30"/>
  <c r="I30"/>
  <c r="AO9" i="2"/>
  <c r="AP9"/>
  <c r="W4"/>
  <c r="R6"/>
  <c r="Y4"/>
  <c r="C6"/>
  <c r="Z4"/>
  <c r="Z6"/>
  <c r="O6" l="1"/>
  <c r="G6"/>
  <c r="M6"/>
  <c r="O30" i="3"/>
  <c r="F30"/>
  <c r="D30"/>
  <c r="S30"/>
  <c r="P30"/>
  <c r="H30"/>
  <c r="AA30"/>
  <c r="H12" i="1"/>
  <c r="O4" i="2"/>
  <c r="P4"/>
  <c r="AG4"/>
  <c r="K30" i="3"/>
  <c r="N30"/>
  <c r="L30"/>
  <c r="J30"/>
  <c r="V30"/>
  <c r="E30"/>
  <c r="X6" i="2"/>
  <c r="S4"/>
  <c r="AF6"/>
  <c r="Q4"/>
  <c r="D4"/>
  <c r="K4"/>
  <c r="I6"/>
  <c r="C4"/>
  <c r="AC6"/>
  <c r="AC4"/>
  <c r="J6"/>
  <c r="U4"/>
  <c r="AA4"/>
  <c r="AO10"/>
  <c r="F13" i="1"/>
  <c r="AP8" i="2"/>
  <c r="AO8"/>
  <c r="Q14" i="1"/>
  <c r="S12"/>
  <c r="Q13"/>
  <c r="L6" i="2"/>
  <c r="T6"/>
  <c r="T4"/>
  <c r="AD4"/>
  <c r="AB4"/>
  <c r="V6"/>
  <c r="G4"/>
  <c r="M4"/>
  <c r="H6"/>
  <c r="K6"/>
  <c r="L4"/>
  <c r="AE4"/>
  <c r="H4"/>
  <c r="X4"/>
  <c r="AB6"/>
  <c r="AD6"/>
  <c r="C31"/>
  <c r="C30"/>
  <c r="C29"/>
  <c r="B28"/>
  <c r="G28" i="3"/>
  <c r="AA28"/>
  <c r="N28"/>
  <c r="R28"/>
  <c r="AB28"/>
  <c r="Y28"/>
  <c r="AE28"/>
  <c r="C28"/>
  <c r="J28"/>
  <c r="I28"/>
  <c r="P28"/>
  <c r="Q28"/>
  <c r="U28"/>
  <c r="X28"/>
  <c r="AC28"/>
  <c r="D28"/>
  <c r="M28"/>
  <c r="W28"/>
  <c r="Z28"/>
  <c r="AD28"/>
  <c r="F28"/>
  <c r="V28"/>
  <c r="E28"/>
  <c r="K28"/>
  <c r="O28"/>
  <c r="T28"/>
  <c r="L28"/>
  <c r="H28"/>
  <c r="S28"/>
  <c r="AE6" i="2"/>
  <c r="F6"/>
  <c r="Y6"/>
  <c r="AF4"/>
  <c r="V4"/>
  <c r="E6"/>
  <c r="I4"/>
  <c r="J4"/>
  <c r="S6"/>
  <c r="Q6"/>
  <c r="E4"/>
  <c r="F4"/>
  <c r="R4"/>
  <c r="N4"/>
  <c r="AO5"/>
  <c r="U6"/>
  <c r="AP5"/>
  <c r="W6"/>
  <c r="AB29" i="3"/>
  <c r="AB31" s="1"/>
  <c r="AA29"/>
  <c r="AA31" s="1"/>
  <c r="C29"/>
  <c r="C31" s="1"/>
  <c r="C32" s="1"/>
  <c r="C33" s="1"/>
  <c r="AD29"/>
  <c r="AD31" s="1"/>
  <c r="H29"/>
  <c r="H31" s="1"/>
  <c r="H32" s="1"/>
  <c r="H33" s="1"/>
  <c r="H34" s="1"/>
  <c r="H35" s="1"/>
  <c r="H36" s="1"/>
  <c r="H37" s="1"/>
  <c r="H38" s="1"/>
  <c r="R29"/>
  <c r="R31" s="1"/>
  <c r="T29"/>
  <c r="T31" s="1"/>
  <c r="T32" s="1"/>
  <c r="T33" s="1"/>
  <c r="T34" s="1"/>
  <c r="T35" s="1"/>
  <c r="T36" s="1"/>
  <c r="T37" s="1"/>
  <c r="T38" s="1"/>
  <c r="Z29"/>
  <c r="Z31" s="1"/>
  <c r="Z32" s="1"/>
  <c r="Z33" s="1"/>
  <c r="I29"/>
  <c r="I31" s="1"/>
  <c r="G29"/>
  <c r="G31" s="1"/>
  <c r="G32" s="1"/>
  <c r="G33" s="1"/>
  <c r="G34" s="1"/>
  <c r="G35" s="1"/>
  <c r="G36" s="1"/>
  <c r="G37" s="1"/>
  <c r="G38" s="1"/>
  <c r="G40" s="1"/>
  <c r="G43" s="1"/>
  <c r="O29"/>
  <c r="O31" s="1"/>
  <c r="E29"/>
  <c r="E31" s="1"/>
  <c r="E32" s="1"/>
  <c r="E33" s="1"/>
  <c r="W29"/>
  <c r="W31" s="1"/>
  <c r="X29"/>
  <c r="X31" s="1"/>
  <c r="AE29"/>
  <c r="AE31" s="1"/>
  <c r="V29"/>
  <c r="V31" s="1"/>
  <c r="F29"/>
  <c r="F31" s="1"/>
  <c r="N29"/>
  <c r="N31" s="1"/>
  <c r="N32" s="1"/>
  <c r="N33" s="1"/>
  <c r="J29"/>
  <c r="J31" s="1"/>
  <c r="P29"/>
  <c r="P31" s="1"/>
  <c r="P32" s="1"/>
  <c r="P33" s="1"/>
  <c r="P34" s="1"/>
  <c r="P35" s="1"/>
  <c r="P36" s="1"/>
  <c r="P37" s="1"/>
  <c r="P38" s="1"/>
  <c r="L29"/>
  <c r="L31" s="1"/>
  <c r="K29"/>
  <c r="K31" s="1"/>
  <c r="D29"/>
  <c r="D31" s="1"/>
  <c r="D32" s="1"/>
  <c r="D33" s="1"/>
  <c r="D34" s="1"/>
  <c r="D35" s="1"/>
  <c r="D36" s="1"/>
  <c r="D37" s="1"/>
  <c r="D38" s="1"/>
  <c r="M29"/>
  <c r="M31" s="1"/>
  <c r="M32" s="1"/>
  <c r="M33" s="1"/>
  <c r="M34" s="1"/>
  <c r="M35" s="1"/>
  <c r="M36" s="1"/>
  <c r="M37" s="1"/>
  <c r="M38" s="1"/>
  <c r="AC29"/>
  <c r="AC31" s="1"/>
  <c r="S29"/>
  <c r="S31" s="1"/>
  <c r="S32" s="1"/>
  <c r="S33" s="1"/>
  <c r="S34" s="1"/>
  <c r="S35" s="1"/>
  <c r="S36" s="1"/>
  <c r="S37" s="1"/>
  <c r="S38" s="1"/>
  <c r="S40" s="1"/>
  <c r="S43" s="1"/>
  <c r="S44" s="1"/>
  <c r="U29"/>
  <c r="U31" s="1"/>
  <c r="Q29"/>
  <c r="Q31" s="1"/>
  <c r="Y29"/>
  <c r="Y31" s="1"/>
  <c r="AA6" i="2"/>
  <c r="N6"/>
  <c r="AD25" i="3"/>
  <c r="P25"/>
  <c r="N25"/>
  <c r="Y25"/>
  <c r="O25"/>
  <c r="Q25"/>
  <c r="G25"/>
  <c r="G39" s="1"/>
  <c r="G42" s="1"/>
  <c r="X25"/>
  <c r="I25"/>
  <c r="T25"/>
  <c r="M25"/>
  <c r="J25"/>
  <c r="H25"/>
  <c r="L25"/>
  <c r="AB25"/>
  <c r="U25"/>
  <c r="D25"/>
  <c r="AE25"/>
  <c r="R25"/>
  <c r="F25"/>
  <c r="AC25"/>
  <c r="V25"/>
  <c r="S25"/>
  <c r="S39" s="1"/>
  <c r="S42" s="1"/>
  <c r="Z25"/>
  <c r="E25"/>
  <c r="AA25"/>
  <c r="C25"/>
  <c r="W25"/>
  <c r="K25"/>
  <c r="AG6" i="2"/>
  <c r="D6"/>
  <c r="C34" i="3"/>
  <c r="C35" s="1"/>
  <c r="C36" s="1"/>
  <c r="C37" s="1"/>
  <c r="C38" s="1"/>
  <c r="C40" s="1"/>
  <c r="C43" s="1"/>
  <c r="C44" s="1"/>
  <c r="E34"/>
  <c r="E35" s="1"/>
  <c r="E36" s="1"/>
  <c r="E37" s="1"/>
  <c r="E38" s="1"/>
  <c r="E40" s="1"/>
  <c r="E43" s="1"/>
  <c r="H40"/>
  <c r="H43" s="1"/>
  <c r="M40"/>
  <c r="M43" s="1"/>
  <c r="H13" i="1"/>
  <c r="J12"/>
  <c r="H14"/>
  <c r="N34" i="3"/>
  <c r="N35" s="1"/>
  <c r="N36" s="1"/>
  <c r="N37" s="1"/>
  <c r="N38" s="1"/>
  <c r="Z34"/>
  <c r="Z35" s="1"/>
  <c r="Z36" s="1"/>
  <c r="Z37" s="1"/>
  <c r="Z38" s="1"/>
  <c r="P40"/>
  <c r="P43" s="1"/>
  <c r="K32" l="1"/>
  <c r="K33" s="1"/>
  <c r="K34" s="1"/>
  <c r="K35" s="1"/>
  <c r="K36" s="1"/>
  <c r="K37" s="1"/>
  <c r="K38" s="1"/>
  <c r="R32"/>
  <c r="R33" s="1"/>
  <c r="R34" s="1"/>
  <c r="R35" s="1"/>
  <c r="R36" s="1"/>
  <c r="R37" s="1"/>
  <c r="R38" s="1"/>
  <c r="H39"/>
  <c r="Q32"/>
  <c r="Q33" s="1"/>
  <c r="Q34" s="1"/>
  <c r="Q35" s="1"/>
  <c r="Q36" s="1"/>
  <c r="Q37" s="1"/>
  <c r="Q38" s="1"/>
  <c r="Q40" s="1"/>
  <c r="Q43" s="1"/>
  <c r="P39"/>
  <c r="AD32"/>
  <c r="AD33" s="1"/>
  <c r="AD34" s="1"/>
  <c r="AD35" s="1"/>
  <c r="AD36" s="1"/>
  <c r="AD37" s="1"/>
  <c r="AD38" s="1"/>
  <c r="E39"/>
  <c r="E42" s="1"/>
  <c r="Q39"/>
  <c r="T40"/>
  <c r="T43" s="1"/>
  <c r="T44" s="1"/>
  <c r="T39"/>
  <c r="V32"/>
  <c r="V33" s="1"/>
  <c r="V34" s="1"/>
  <c r="V35" s="1"/>
  <c r="V36" s="1"/>
  <c r="V37" s="1"/>
  <c r="V38" s="1"/>
  <c r="V40" s="1"/>
  <c r="V43" s="1"/>
  <c r="V44" s="1"/>
  <c r="F29" i="2"/>
  <c r="G17" s="1"/>
  <c r="Y32" i="3"/>
  <c r="Y33" s="1"/>
  <c r="Y34" s="1"/>
  <c r="Y35" s="1"/>
  <c r="Y36" s="1"/>
  <c r="Y37" s="1"/>
  <c r="Y38" s="1"/>
  <c r="Y40" s="1"/>
  <c r="Y43" s="1"/>
  <c r="W32"/>
  <c r="W33" s="1"/>
  <c r="W34" s="1"/>
  <c r="W35" s="1"/>
  <c r="W36" s="1"/>
  <c r="W37" s="1"/>
  <c r="W38" s="1"/>
  <c r="I32"/>
  <c r="I33" s="1"/>
  <c r="I34" s="1"/>
  <c r="I35" s="1"/>
  <c r="I36" s="1"/>
  <c r="I37" s="1"/>
  <c r="I38" s="1"/>
  <c r="I39" s="1"/>
  <c r="C39"/>
  <c r="C45" s="1"/>
  <c r="C46" s="1"/>
  <c r="C47" s="1"/>
  <c r="C48" s="1"/>
  <c r="M39"/>
  <c r="M45" s="1"/>
  <c r="X32"/>
  <c r="X33" s="1"/>
  <c r="X34" s="1"/>
  <c r="X35" s="1"/>
  <c r="X36" s="1"/>
  <c r="X37" s="1"/>
  <c r="X38" s="1"/>
  <c r="X40" s="1"/>
  <c r="AA32"/>
  <c r="AA33" s="1"/>
  <c r="AA34" s="1"/>
  <c r="AA35" s="1"/>
  <c r="AA36" s="1"/>
  <c r="AA37" s="1"/>
  <c r="AA38" s="1"/>
  <c r="AA40" s="1"/>
  <c r="AA43" s="1"/>
  <c r="AA44" s="1"/>
  <c r="C42"/>
  <c r="S13" i="1"/>
  <c r="U12"/>
  <c r="AC32" i="3"/>
  <c r="AC33" s="1"/>
  <c r="AC34" s="1"/>
  <c r="AC35" s="1"/>
  <c r="AC36" s="1"/>
  <c r="AC37" s="1"/>
  <c r="AC38" s="1"/>
  <c r="AC40" s="1"/>
  <c r="AC43" s="1"/>
  <c r="L32"/>
  <c r="L33" s="1"/>
  <c r="L34" s="1"/>
  <c r="L35" s="1"/>
  <c r="L36" s="1"/>
  <c r="L37" s="1"/>
  <c r="L38" s="1"/>
  <c r="F32"/>
  <c r="F33" s="1"/>
  <c r="F34" s="1"/>
  <c r="F35" s="1"/>
  <c r="F36" s="1"/>
  <c r="F37" s="1"/>
  <c r="F38" s="1"/>
  <c r="AB32"/>
  <c r="AB33" s="1"/>
  <c r="AB34" s="1"/>
  <c r="AB35" s="1"/>
  <c r="AB36" s="1"/>
  <c r="AB37" s="1"/>
  <c r="AB38" s="1"/>
  <c r="AA11" i="2"/>
  <c r="U17"/>
  <c r="O13"/>
  <c r="V21"/>
  <c r="F19"/>
  <c r="R11"/>
  <c r="S17"/>
  <c r="I23"/>
  <c r="I11"/>
  <c r="AG9"/>
  <c r="X23"/>
  <c r="F13"/>
  <c r="Z11"/>
  <c r="D13"/>
  <c r="D21"/>
  <c r="O19"/>
  <c r="S13"/>
  <c r="E15"/>
  <c r="I19"/>
  <c r="K11"/>
  <c r="R9"/>
  <c r="D7"/>
  <c r="D23"/>
  <c r="T9"/>
  <c r="K19"/>
  <c r="G9"/>
  <c r="AE19"/>
  <c r="AB11"/>
  <c r="R21"/>
  <c r="E19"/>
  <c r="T25"/>
  <c r="O21"/>
  <c r="F15"/>
  <c r="N21"/>
  <c r="AD13"/>
  <c r="I25"/>
  <c r="N23"/>
  <c r="K23"/>
  <c r="AG7"/>
  <c r="G19"/>
  <c r="X21"/>
  <c r="J11"/>
  <c r="AD11"/>
  <c r="F25"/>
  <c r="U7"/>
  <c r="M25"/>
  <c r="V25"/>
  <c r="Y17"/>
  <c r="AC23"/>
  <c r="AG17"/>
  <c r="O25"/>
  <c r="W19"/>
  <c r="Q25"/>
  <c r="W17"/>
  <c r="V11"/>
  <c r="G13"/>
  <c r="AD25"/>
  <c r="AC11"/>
  <c r="AF7"/>
  <c r="H15"/>
  <c r="Z25"/>
  <c r="J15"/>
  <c r="F21"/>
  <c r="V23"/>
  <c r="Z13"/>
  <c r="W13"/>
  <c r="L25"/>
  <c r="G21"/>
  <c r="X13"/>
  <c r="Y25"/>
  <c r="H21"/>
  <c r="R25"/>
  <c r="AF15"/>
  <c r="R13"/>
  <c r="L21"/>
  <c r="P19"/>
  <c r="R23"/>
  <c r="M17"/>
  <c r="Y9"/>
  <c r="AA21"/>
  <c r="L11"/>
  <c r="X25"/>
  <c r="Q23"/>
  <c r="AE17"/>
  <c r="H25"/>
  <c r="D17"/>
  <c r="K13"/>
  <c r="V15"/>
  <c r="AB19"/>
  <c r="AG19"/>
  <c r="R17"/>
  <c r="AF21"/>
  <c r="H17"/>
  <c r="S21"/>
  <c r="AG13"/>
  <c r="I15"/>
  <c r="T7"/>
  <c r="E11"/>
  <c r="X19"/>
  <c r="W11"/>
  <c r="V9"/>
  <c r="AF23"/>
  <c r="R7"/>
  <c r="Z23"/>
  <c r="AG25"/>
  <c r="O17"/>
  <c r="T21"/>
  <c r="Q19"/>
  <c r="J23"/>
  <c r="E21"/>
  <c r="U19"/>
  <c r="M23"/>
  <c r="T13"/>
  <c r="Z17"/>
  <c r="N9"/>
  <c r="Q13"/>
  <c r="J17"/>
  <c r="W7"/>
  <c r="Z21"/>
  <c r="P11"/>
  <c r="AD23"/>
  <c r="H9"/>
  <c r="AE9"/>
  <c r="V17"/>
  <c r="E9"/>
  <c r="G7"/>
  <c r="I21"/>
  <c r="D11"/>
  <c r="U15"/>
  <c r="AB15"/>
  <c r="AE13"/>
  <c r="P25"/>
  <c r="AC17"/>
  <c r="H19"/>
  <c r="H13"/>
  <c r="N7"/>
  <c r="N19"/>
  <c r="W9"/>
  <c r="M21"/>
  <c r="U13"/>
  <c r="X7"/>
  <c r="AB9"/>
  <c r="Z7"/>
  <c r="Z19"/>
  <c r="AD7"/>
  <c r="U9"/>
  <c r="Y21"/>
  <c r="J7"/>
  <c r="AB17"/>
  <c r="E23"/>
  <c r="L7"/>
  <c r="AD9"/>
  <c r="K21"/>
  <c r="O11"/>
  <c r="AA7"/>
  <c r="F7"/>
  <c r="N15"/>
  <c r="AD21"/>
  <c r="Y13"/>
  <c r="M13"/>
  <c r="S11"/>
  <c r="AA15"/>
  <c r="U21"/>
  <c r="O9"/>
  <c r="AE7"/>
  <c r="H23"/>
  <c r="E17"/>
  <c r="K7"/>
  <c r="Y11"/>
  <c r="S9"/>
  <c r="T15"/>
  <c r="AA17"/>
  <c r="I13"/>
  <c r="S23"/>
  <c r="AB21"/>
  <c r="G23"/>
  <c r="D15"/>
  <c r="G11"/>
  <c r="F9"/>
  <c r="F11"/>
  <c r="AA9"/>
  <c r="G25"/>
  <c r="AG21"/>
  <c r="Y19"/>
  <c r="N17"/>
  <c r="H7"/>
  <c r="D25"/>
  <c r="L9"/>
  <c r="J13"/>
  <c r="AH5"/>
  <c r="AA19"/>
  <c r="O15"/>
  <c r="X9"/>
  <c r="T23"/>
  <c r="P15"/>
  <c r="AE15"/>
  <c r="W21"/>
  <c r="AA25"/>
  <c r="M11"/>
  <c r="P17"/>
  <c r="AA13"/>
  <c r="U23"/>
  <c r="Q17"/>
  <c r="Y7"/>
  <c r="M19"/>
  <c r="AC7"/>
  <c r="S15"/>
  <c r="P21"/>
  <c r="N13"/>
  <c r="W23"/>
  <c r="X11"/>
  <c r="AA23"/>
  <c r="N11"/>
  <c r="P9"/>
  <c r="U32" i="3"/>
  <c r="U33" s="1"/>
  <c r="U34" s="1"/>
  <c r="U35" s="1"/>
  <c r="U36" s="1"/>
  <c r="U37" s="1"/>
  <c r="U38" s="1"/>
  <c r="J32"/>
  <c r="J33" s="1"/>
  <c r="J34" s="1"/>
  <c r="J35" s="1"/>
  <c r="J36" s="1"/>
  <c r="J37" s="1"/>
  <c r="J38" s="1"/>
  <c r="J39" s="1"/>
  <c r="AE32"/>
  <c r="AE33" s="1"/>
  <c r="AE34" s="1"/>
  <c r="AE35" s="1"/>
  <c r="AE36" s="1"/>
  <c r="AE37" s="1"/>
  <c r="AE38" s="1"/>
  <c r="O32"/>
  <c r="O33" s="1"/>
  <c r="O34" s="1"/>
  <c r="O35" s="1"/>
  <c r="O36" s="1"/>
  <c r="O37" s="1"/>
  <c r="O38" s="1"/>
  <c r="O40" s="1"/>
  <c r="O43" s="1"/>
  <c r="O44" s="1"/>
  <c r="V39"/>
  <c r="V42" s="1"/>
  <c r="Q42"/>
  <c r="H42"/>
  <c r="AC44"/>
  <c r="E44"/>
  <c r="H45"/>
  <c r="H44"/>
  <c r="P42"/>
  <c r="M44"/>
  <c r="P44"/>
  <c r="P45"/>
  <c r="N40"/>
  <c r="N43" s="1"/>
  <c r="N39"/>
  <c r="R40"/>
  <c r="R43" s="1"/>
  <c r="R39"/>
  <c r="AB40"/>
  <c r="AB43" s="1"/>
  <c r="AB39"/>
  <c r="Z40"/>
  <c r="Z43" s="1"/>
  <c r="Z39"/>
  <c r="D40"/>
  <c r="D43" s="1"/>
  <c r="D39"/>
  <c r="K40"/>
  <c r="K43" s="1"/>
  <c r="K39"/>
  <c r="Q45"/>
  <c r="Q44"/>
  <c r="G44"/>
  <c r="G45"/>
  <c r="L12" i="1"/>
  <c r="J13"/>
  <c r="J14"/>
  <c r="S45" i="3"/>
  <c r="X39" l="1"/>
  <c r="AF9" i="2"/>
  <c r="Q21"/>
  <c r="W15"/>
  <c r="AC19"/>
  <c r="AC13"/>
  <c r="W25"/>
  <c r="I7"/>
  <c r="F17"/>
  <c r="T11"/>
  <c r="S25"/>
  <c r="K9"/>
  <c r="E13"/>
  <c r="P13"/>
  <c r="P7"/>
  <c r="AE11"/>
  <c r="E25"/>
  <c r="D19"/>
  <c r="S7"/>
  <c r="D9"/>
  <c r="Z15"/>
  <c r="AD17"/>
  <c r="K17"/>
  <c r="J19"/>
  <c r="AF25"/>
  <c r="Q9"/>
  <c r="V7"/>
  <c r="Q11"/>
  <c r="L23"/>
  <c r="AG11"/>
  <c r="AF13"/>
  <c r="X17"/>
  <c r="S19"/>
  <c r="L17"/>
  <c r="T17"/>
  <c r="Z9"/>
  <c r="J21"/>
  <c r="U25"/>
  <c r="K15"/>
  <c r="T19"/>
  <c r="O7"/>
  <c r="AC15"/>
  <c r="AB7"/>
  <c r="I17"/>
  <c r="AD40" i="3"/>
  <c r="AD43" s="1"/>
  <c r="AD39"/>
  <c r="J40"/>
  <c r="J43" s="1"/>
  <c r="Q15" i="2"/>
  <c r="J9"/>
  <c r="M7"/>
  <c r="M9"/>
  <c r="V13"/>
  <c r="I9"/>
  <c r="J25"/>
  <c r="K25"/>
  <c r="AD19"/>
  <c r="AC21"/>
  <c r="L15"/>
  <c r="R15"/>
  <c r="AC25"/>
  <c r="G15"/>
  <c r="F23"/>
  <c r="AG15"/>
  <c r="L19"/>
  <c r="Y23"/>
  <c r="AC9"/>
  <c r="H11"/>
  <c r="L13"/>
  <c r="AB25"/>
  <c r="AD15"/>
  <c r="R19"/>
  <c r="AE21"/>
  <c r="AB13"/>
  <c r="Y15"/>
  <c r="AE23"/>
  <c r="M15"/>
  <c r="AG23"/>
  <c r="X15"/>
  <c r="AF11"/>
  <c r="P23"/>
  <c r="E7"/>
  <c r="AF19"/>
  <c r="N25"/>
  <c r="Q7"/>
  <c r="AE25"/>
  <c r="AB23"/>
  <c r="AF17"/>
  <c r="V19"/>
  <c r="O23"/>
  <c r="U11"/>
  <c r="Y39" i="3"/>
  <c r="Y45" s="1"/>
  <c r="Y46" s="1"/>
  <c r="Y47" s="1"/>
  <c r="Y48" s="1"/>
  <c r="E45"/>
  <c r="E46" s="1"/>
  <c r="E47" s="1"/>
  <c r="E48" s="1"/>
  <c r="AA39"/>
  <c r="AA45" s="1"/>
  <c r="AA46" s="1"/>
  <c r="AA47" s="1"/>
  <c r="AA48" s="1"/>
  <c r="AA49" s="1"/>
  <c r="I40"/>
  <c r="I43" s="1"/>
  <c r="Y44"/>
  <c r="X43"/>
  <c r="X42"/>
  <c r="W40"/>
  <c r="W43" s="1"/>
  <c r="W39"/>
  <c r="M42"/>
  <c r="T42"/>
  <c r="V45"/>
  <c r="V46" s="1"/>
  <c r="V47" s="1"/>
  <c r="V48" s="1"/>
  <c r="T45"/>
  <c r="F40"/>
  <c r="F43" s="1"/>
  <c r="F39"/>
  <c r="Z42"/>
  <c r="AC39"/>
  <c r="AE40"/>
  <c r="AE43" s="1"/>
  <c r="AE39"/>
  <c r="O39"/>
  <c r="A7" i="2"/>
  <c r="AH7"/>
  <c r="C7"/>
  <c r="AF12" i="1" s="1"/>
  <c r="K42" i="3"/>
  <c r="D42"/>
  <c r="U40"/>
  <c r="U43" s="1"/>
  <c r="U39"/>
  <c r="L40"/>
  <c r="L43" s="1"/>
  <c r="L39"/>
  <c r="W12" i="1"/>
  <c r="U13"/>
  <c r="C49" i="3"/>
  <c r="R45"/>
  <c r="R44"/>
  <c r="H46"/>
  <c r="H47" s="1"/>
  <c r="H48" s="1"/>
  <c r="L13" i="1"/>
  <c r="N12"/>
  <c r="G46" i="3"/>
  <c r="G47" s="1"/>
  <c r="G48" s="1"/>
  <c r="K45"/>
  <c r="K44"/>
  <c r="D44"/>
  <c r="D45"/>
  <c r="R42"/>
  <c r="N42"/>
  <c r="N44"/>
  <c r="N45"/>
  <c r="Q46"/>
  <c r="Q47" s="1"/>
  <c r="Q48" s="1"/>
  <c r="AB45"/>
  <c r="AB44"/>
  <c r="T46"/>
  <c r="T47" s="1"/>
  <c r="T48" s="1"/>
  <c r="J45"/>
  <c r="J44"/>
  <c r="S46"/>
  <c r="S47" s="1"/>
  <c r="S48" s="1"/>
  <c r="Z45"/>
  <c r="Z44"/>
  <c r="P46"/>
  <c r="P47" s="1"/>
  <c r="P48" s="1"/>
  <c r="M46"/>
  <c r="M47" s="1"/>
  <c r="M48" s="1"/>
  <c r="AB42"/>
  <c r="J42"/>
  <c r="AA42" l="1"/>
  <c r="AD42"/>
  <c r="AD44"/>
  <c r="AD45"/>
  <c r="AD46" s="1"/>
  <c r="AD47" s="1"/>
  <c r="AD48" s="1"/>
  <c r="AD49" s="1"/>
  <c r="L42"/>
  <c r="AE42"/>
  <c r="F42"/>
  <c r="Y42"/>
  <c r="I42"/>
  <c r="I45"/>
  <c r="I46" s="1"/>
  <c r="I47" s="1"/>
  <c r="I48" s="1"/>
  <c r="I49" s="1"/>
  <c r="I44"/>
  <c r="W45"/>
  <c r="W46" s="1"/>
  <c r="W47" s="1"/>
  <c r="W48" s="1"/>
  <c r="W49" s="1"/>
  <c r="W44"/>
  <c r="X45"/>
  <c r="X46" s="1"/>
  <c r="X47" s="1"/>
  <c r="X48" s="1"/>
  <c r="X44"/>
  <c r="W42"/>
  <c r="U42"/>
  <c r="AH12" i="1"/>
  <c r="AF14"/>
  <c r="AF13"/>
  <c r="AC45" i="3"/>
  <c r="AC46" s="1"/>
  <c r="AC47" s="1"/>
  <c r="AC48" s="1"/>
  <c r="AC49" s="1"/>
  <c r="AC42"/>
  <c r="L44"/>
  <c r="L45"/>
  <c r="L46" s="1"/>
  <c r="L47" s="1"/>
  <c r="L48" s="1"/>
  <c r="O45"/>
  <c r="O46" s="1"/>
  <c r="O47" s="1"/>
  <c r="O48" s="1"/>
  <c r="O49" s="1"/>
  <c r="O42"/>
  <c r="AE44"/>
  <c r="AE45"/>
  <c r="AE46" s="1"/>
  <c r="AE47" s="1"/>
  <c r="AE48" s="1"/>
  <c r="AE49" s="1"/>
  <c r="F45"/>
  <c r="F44"/>
  <c r="Z8" i="2"/>
  <c r="R8"/>
  <c r="V8"/>
  <c r="M8"/>
  <c r="AD8"/>
  <c r="U8"/>
  <c r="S8"/>
  <c r="AE8"/>
  <c r="N8"/>
  <c r="Q8"/>
  <c r="AB8"/>
  <c r="H8"/>
  <c r="AA8"/>
  <c r="O8"/>
  <c r="AG8"/>
  <c r="P8"/>
  <c r="L8"/>
  <c r="F8"/>
  <c r="I8"/>
  <c r="Y8"/>
  <c r="AC8"/>
  <c r="AF8"/>
  <c r="D8"/>
  <c r="G8"/>
  <c r="J8"/>
  <c r="W8"/>
  <c r="E8"/>
  <c r="X8"/>
  <c r="C8"/>
  <c r="K8"/>
  <c r="T8"/>
  <c r="W13" i="1"/>
  <c r="Y12"/>
  <c r="U44" i="3"/>
  <c r="U45"/>
  <c r="U46" s="1"/>
  <c r="U47" s="1"/>
  <c r="U48" s="1"/>
  <c r="U49" s="1"/>
  <c r="A9" i="2"/>
  <c r="C9"/>
  <c r="AU12" i="1" s="1"/>
  <c r="AH9" i="2"/>
  <c r="S49" i="3"/>
  <c r="X49"/>
  <c r="M49"/>
  <c r="P49"/>
  <c r="G49"/>
  <c r="V49"/>
  <c r="Y49"/>
  <c r="Z46"/>
  <c r="Z47" s="1"/>
  <c r="Z48" s="1"/>
  <c r="J46"/>
  <c r="J47" s="1"/>
  <c r="J48" s="1"/>
  <c r="E49"/>
  <c r="Q49"/>
  <c r="K46"/>
  <c r="K47" s="1"/>
  <c r="K48" s="1"/>
  <c r="B15" i="1"/>
  <c r="N13"/>
  <c r="H49" i="3"/>
  <c r="AA50"/>
  <c r="AA54"/>
  <c r="R46"/>
  <c r="R47" s="1"/>
  <c r="R48" s="1"/>
  <c r="T49"/>
  <c r="AB46"/>
  <c r="AB47" s="1"/>
  <c r="AB48" s="1"/>
  <c r="W50"/>
  <c r="W54"/>
  <c r="C50"/>
  <c r="C54"/>
  <c r="N46"/>
  <c r="N47" s="1"/>
  <c r="N48" s="1"/>
  <c r="L49"/>
  <c r="D46"/>
  <c r="D47" s="1"/>
  <c r="D48" s="1"/>
  <c r="AF10" i="2" l="1"/>
  <c r="U10"/>
  <c r="AE10"/>
  <c r="C10"/>
  <c r="M10"/>
  <c r="L10"/>
  <c r="AC10"/>
  <c r="H10"/>
  <c r="V10"/>
  <c r="K10"/>
  <c r="T10"/>
  <c r="Z10"/>
  <c r="D10"/>
  <c r="J10"/>
  <c r="G10"/>
  <c r="O10"/>
  <c r="S10"/>
  <c r="I10"/>
  <c r="E10"/>
  <c r="F10"/>
  <c r="W10"/>
  <c r="N10"/>
  <c r="Y10"/>
  <c r="X10"/>
  <c r="AD10"/>
  <c r="AB10"/>
  <c r="R10"/>
  <c r="Q10"/>
  <c r="AG10"/>
  <c r="AA10"/>
  <c r="P10"/>
  <c r="AH13" i="1"/>
  <c r="AJ12"/>
  <c r="Y13"/>
  <c r="AA12"/>
  <c r="AU13"/>
  <c r="AW12"/>
  <c r="AU14"/>
  <c r="C11" i="2"/>
  <c r="B36" i="1" s="1"/>
  <c r="A11" i="2"/>
  <c r="AH11"/>
  <c r="F46" i="3"/>
  <c r="F47" s="1"/>
  <c r="F48" s="1"/>
  <c r="F49" s="1"/>
  <c r="N49"/>
  <c r="K49"/>
  <c r="R49"/>
  <c r="D49"/>
  <c r="W51"/>
  <c r="W52" s="1"/>
  <c r="W55" s="1"/>
  <c r="C51"/>
  <c r="C52" s="1"/>
  <c r="C55" s="1"/>
  <c r="T50"/>
  <c r="T54"/>
  <c r="D15" i="1"/>
  <c r="B16"/>
  <c r="E50" i="3"/>
  <c r="E54"/>
  <c r="Z49"/>
  <c r="AC54"/>
  <c r="AC50"/>
  <c r="AE54"/>
  <c r="AE50"/>
  <c r="P50"/>
  <c r="P54"/>
  <c r="U54"/>
  <c r="U50"/>
  <c r="V50"/>
  <c r="V54"/>
  <c r="M50"/>
  <c r="M54"/>
  <c r="S50"/>
  <c r="S54"/>
  <c r="AB49"/>
  <c r="H50"/>
  <c r="H54"/>
  <c r="Q54"/>
  <c r="Q50"/>
  <c r="J49"/>
  <c r="O50"/>
  <c r="O54"/>
  <c r="Y54"/>
  <c r="Y50"/>
  <c r="G54"/>
  <c r="G50"/>
  <c r="L54"/>
  <c r="L50"/>
  <c r="I54"/>
  <c r="I50"/>
  <c r="AA51"/>
  <c r="AA52" s="1"/>
  <c r="AA55" s="1"/>
  <c r="AD50"/>
  <c r="AD54"/>
  <c r="X54"/>
  <c r="X50"/>
  <c r="F54" l="1"/>
  <c r="F50"/>
  <c r="F51" s="1"/>
  <c r="N12" i="2"/>
  <c r="K12"/>
  <c r="Q12"/>
  <c r="AC12"/>
  <c r="C12"/>
  <c r="R12"/>
  <c r="G12"/>
  <c r="V12"/>
  <c r="L12"/>
  <c r="M12"/>
  <c r="AG12"/>
  <c r="T12"/>
  <c r="H12"/>
  <c r="W12"/>
  <c r="E12"/>
  <c r="X12"/>
  <c r="P12"/>
  <c r="I12"/>
  <c r="D12"/>
  <c r="O12"/>
  <c r="AA12"/>
  <c r="AE12"/>
  <c r="S12"/>
  <c r="U12"/>
  <c r="AB12"/>
  <c r="J12"/>
  <c r="AD12"/>
  <c r="F12"/>
  <c r="Z12"/>
  <c r="Y12"/>
  <c r="AF12"/>
  <c r="AH13"/>
  <c r="A13"/>
  <c r="C13"/>
  <c r="AU36" i="1" s="1"/>
  <c r="AY12"/>
  <c r="AW14"/>
  <c r="AW13"/>
  <c r="AJ13"/>
  <c r="AL12"/>
  <c r="D36"/>
  <c r="B37"/>
  <c r="B38"/>
  <c r="AA13"/>
  <c r="AC12"/>
  <c r="W63" i="3"/>
  <c r="AD51"/>
  <c r="G51"/>
  <c r="G52" s="1"/>
  <c r="G55" s="1"/>
  <c r="H51"/>
  <c r="S51"/>
  <c r="S52" s="1"/>
  <c r="S55" s="1"/>
  <c r="V51"/>
  <c r="U51"/>
  <c r="T51"/>
  <c r="T52" s="1"/>
  <c r="T55" s="1"/>
  <c r="N50"/>
  <c r="N54"/>
  <c r="P51"/>
  <c r="P52" s="1"/>
  <c r="P55" s="1"/>
  <c r="D16" i="1"/>
  <c r="F15"/>
  <c r="AA53" i="3"/>
  <c r="AA56" s="1"/>
  <c r="L51"/>
  <c r="Y51"/>
  <c r="J50"/>
  <c r="J54"/>
  <c r="M51"/>
  <c r="M52" s="1"/>
  <c r="M55" s="1"/>
  <c r="AC51"/>
  <c r="C63"/>
  <c r="I51"/>
  <c r="AE51"/>
  <c r="E51"/>
  <c r="W53"/>
  <c r="W56" s="1"/>
  <c r="K50"/>
  <c r="K54"/>
  <c r="AB54"/>
  <c r="AB50"/>
  <c r="X51"/>
  <c r="X52" s="1"/>
  <c r="X55" s="1"/>
  <c r="AA63"/>
  <c r="O51"/>
  <c r="O52" s="1"/>
  <c r="O55" s="1"/>
  <c r="Q51"/>
  <c r="Z50"/>
  <c r="Z54"/>
  <c r="C53"/>
  <c r="C56" s="1"/>
  <c r="D50"/>
  <c r="D54"/>
  <c r="R50"/>
  <c r="R54"/>
  <c r="AN12" i="1" l="1"/>
  <c r="AL13"/>
  <c r="AY13"/>
  <c r="BA12"/>
  <c r="AY14"/>
  <c r="F36"/>
  <c r="D38"/>
  <c r="D37"/>
  <c r="AC13"/>
  <c r="Q15"/>
  <c r="A15" i="2"/>
  <c r="C15"/>
  <c r="B60" i="1" s="1"/>
  <c r="AH15" i="2"/>
  <c r="H14"/>
  <c r="M14"/>
  <c r="X14"/>
  <c r="V14"/>
  <c r="R14"/>
  <c r="E14"/>
  <c r="G14"/>
  <c r="D14"/>
  <c r="O14"/>
  <c r="S14"/>
  <c r="Q14"/>
  <c r="J14"/>
  <c r="U14"/>
  <c r="AF14"/>
  <c r="AB14"/>
  <c r="AG14"/>
  <c r="AD14"/>
  <c r="Y14"/>
  <c r="P14"/>
  <c r="N14"/>
  <c r="AA14"/>
  <c r="AE14"/>
  <c r="F14"/>
  <c r="Z14"/>
  <c r="W14"/>
  <c r="I14"/>
  <c r="K14"/>
  <c r="AC14"/>
  <c r="C14"/>
  <c r="L14"/>
  <c r="T14"/>
  <c r="AU38" i="1"/>
  <c r="AW36"/>
  <c r="AU37"/>
  <c r="C57" i="3"/>
  <c r="C61" s="1"/>
  <c r="C62"/>
  <c r="S63"/>
  <c r="AA57"/>
  <c r="AA61" s="1"/>
  <c r="AA62"/>
  <c r="R51"/>
  <c r="R52" s="1"/>
  <c r="R55" s="1"/>
  <c r="X63"/>
  <c r="J51"/>
  <c r="L53"/>
  <c r="L56" s="1"/>
  <c r="T63"/>
  <c r="X53"/>
  <c r="X56" s="1"/>
  <c r="M63"/>
  <c r="H15" i="1"/>
  <c r="F16"/>
  <c r="N51" i="3"/>
  <c r="N52" s="1"/>
  <c r="N55" s="1"/>
  <c r="U53"/>
  <c r="U56" s="1"/>
  <c r="G63"/>
  <c r="D51"/>
  <c r="Z51"/>
  <c r="O53"/>
  <c r="O56" s="1"/>
  <c r="K51"/>
  <c r="K52" s="1"/>
  <c r="K55" s="1"/>
  <c r="E53"/>
  <c r="E56" s="1"/>
  <c r="I53"/>
  <c r="I56" s="1"/>
  <c r="M53"/>
  <c r="M56" s="1"/>
  <c r="Y53"/>
  <c r="Y56" s="1"/>
  <c r="P53"/>
  <c r="P56" s="1"/>
  <c r="G53"/>
  <c r="G56" s="1"/>
  <c r="AD53"/>
  <c r="AD56" s="1"/>
  <c r="L52"/>
  <c r="L55" s="1"/>
  <c r="U52"/>
  <c r="U55" s="1"/>
  <c r="Q53"/>
  <c r="Q56" s="1"/>
  <c r="W57"/>
  <c r="W61" s="1"/>
  <c r="W62"/>
  <c r="AE53"/>
  <c r="AE56" s="1"/>
  <c r="AC53"/>
  <c r="AC56" s="1"/>
  <c r="V53"/>
  <c r="V56" s="1"/>
  <c r="H53"/>
  <c r="H56" s="1"/>
  <c r="F53"/>
  <c r="F56" s="1"/>
  <c r="S53"/>
  <c r="S56" s="1"/>
  <c r="O63"/>
  <c r="AB51"/>
  <c r="AB52" s="1"/>
  <c r="AB55" s="1"/>
  <c r="P63"/>
  <c r="T53"/>
  <c r="T56" s="1"/>
  <c r="Q52"/>
  <c r="Q55" s="1"/>
  <c r="AE52"/>
  <c r="AE55" s="1"/>
  <c r="E52"/>
  <c r="E55" s="1"/>
  <c r="I52"/>
  <c r="I55" s="1"/>
  <c r="AC52"/>
  <c r="AC55" s="1"/>
  <c r="Y52"/>
  <c r="Y55" s="1"/>
  <c r="V52"/>
  <c r="V55" s="1"/>
  <c r="H52"/>
  <c r="H55" s="1"/>
  <c r="F52"/>
  <c r="F55" s="1"/>
  <c r="AD52"/>
  <c r="AD55" s="1"/>
  <c r="C17" i="2" l="1"/>
  <c r="AU60" i="1" s="1"/>
  <c r="AW60" s="1"/>
  <c r="AH17" i="2"/>
  <c r="A17"/>
  <c r="AN13" i="1"/>
  <c r="AP12"/>
  <c r="AW38"/>
  <c r="AY36"/>
  <c r="AW37"/>
  <c r="S15"/>
  <c r="Q16"/>
  <c r="H36"/>
  <c r="F37"/>
  <c r="F38"/>
  <c r="S16" i="2"/>
  <c r="Y16"/>
  <c r="Q16"/>
  <c r="AD16"/>
  <c r="M16"/>
  <c r="G16"/>
  <c r="AG16"/>
  <c r="U16"/>
  <c r="AC16"/>
  <c r="AE16"/>
  <c r="T16"/>
  <c r="J16"/>
  <c r="E16"/>
  <c r="R16"/>
  <c r="K16"/>
  <c r="V16"/>
  <c r="Z16"/>
  <c r="W16"/>
  <c r="AF16"/>
  <c r="I16"/>
  <c r="F16"/>
  <c r="H16"/>
  <c r="P16"/>
  <c r="O16"/>
  <c r="D16"/>
  <c r="X16"/>
  <c r="AA16"/>
  <c r="N16"/>
  <c r="C16"/>
  <c r="AB16"/>
  <c r="L16"/>
  <c r="B61" i="1"/>
  <c r="B62"/>
  <c r="D60"/>
  <c r="BA14"/>
  <c r="BA13"/>
  <c r="BC12"/>
  <c r="W58" i="3"/>
  <c r="W59" s="1"/>
  <c r="O62"/>
  <c r="O57"/>
  <c r="O61" s="1"/>
  <c r="Q62"/>
  <c r="Q57"/>
  <c r="Q61" s="1"/>
  <c r="G57"/>
  <c r="G61" s="1"/>
  <c r="G62"/>
  <c r="I62"/>
  <c r="I57"/>
  <c r="I61" s="1"/>
  <c r="L57"/>
  <c r="L61" s="1"/>
  <c r="L62"/>
  <c r="P57"/>
  <c r="P61" s="1"/>
  <c r="P62"/>
  <c r="V57"/>
  <c r="V61" s="1"/>
  <c r="V62"/>
  <c r="S57"/>
  <c r="S61" s="1"/>
  <c r="S62"/>
  <c r="AC57"/>
  <c r="AC61" s="1"/>
  <c r="AC62"/>
  <c r="V63"/>
  <c r="E63"/>
  <c r="T62"/>
  <c r="T57"/>
  <c r="T61" s="1"/>
  <c r="K63"/>
  <c r="Z53"/>
  <c r="Z56" s="1"/>
  <c r="H63"/>
  <c r="I63"/>
  <c r="AE57"/>
  <c r="AE61" s="1"/>
  <c r="AE62"/>
  <c r="L58"/>
  <c r="L59" s="1"/>
  <c r="L63"/>
  <c r="E57"/>
  <c r="E61" s="1"/>
  <c r="E62"/>
  <c r="D53"/>
  <c r="D56" s="1"/>
  <c r="J53"/>
  <c r="J56" s="1"/>
  <c r="R63"/>
  <c r="F63"/>
  <c r="AC58"/>
  <c r="AC59" s="1"/>
  <c r="AC63"/>
  <c r="Q63"/>
  <c r="AB53"/>
  <c r="AB56" s="1"/>
  <c r="U63"/>
  <c r="U57"/>
  <c r="U61" s="1"/>
  <c r="U62"/>
  <c r="H16" i="1"/>
  <c r="J15"/>
  <c r="X57" i="3"/>
  <c r="X62"/>
  <c r="R53"/>
  <c r="R56" s="1"/>
  <c r="D52"/>
  <c r="D55" s="1"/>
  <c r="J52"/>
  <c r="J55" s="1"/>
  <c r="C58"/>
  <c r="C59" s="1"/>
  <c r="F62"/>
  <c r="F57"/>
  <c r="F61" s="1"/>
  <c r="AD57"/>
  <c r="AD61" s="1"/>
  <c r="AD62"/>
  <c r="N63"/>
  <c r="M62"/>
  <c r="M57"/>
  <c r="M61" s="1"/>
  <c r="N53"/>
  <c r="N56" s="1"/>
  <c r="AD63"/>
  <c r="Y63"/>
  <c r="AE63"/>
  <c r="AB63"/>
  <c r="H62"/>
  <c r="H57"/>
  <c r="H61" s="1"/>
  <c r="Y62"/>
  <c r="Y57"/>
  <c r="Y61" s="1"/>
  <c r="K53"/>
  <c r="K56" s="1"/>
  <c r="Z52"/>
  <c r="Z55" s="1"/>
  <c r="AA58"/>
  <c r="AA59" s="1"/>
  <c r="AE58" l="1"/>
  <c r="AE59" s="1"/>
  <c r="U58"/>
  <c r="U59" s="1"/>
  <c r="S16" i="1"/>
  <c r="U15"/>
  <c r="AR12"/>
  <c r="AP13"/>
  <c r="AY60"/>
  <c r="BC13"/>
  <c r="BE12"/>
  <c r="AH19" i="2"/>
  <c r="A19"/>
  <c r="C19"/>
  <c r="B84" i="1" s="1"/>
  <c r="F60"/>
  <c r="D61"/>
  <c r="D62"/>
  <c r="H38"/>
  <c r="H37"/>
  <c r="J36"/>
  <c r="BA36"/>
  <c r="AY37"/>
  <c r="V18" i="2"/>
  <c r="M18"/>
  <c r="U18"/>
  <c r="G18"/>
  <c r="O18"/>
  <c r="S18"/>
  <c r="X18"/>
  <c r="Q18"/>
  <c r="Z18"/>
  <c r="I18"/>
  <c r="R18"/>
  <c r="D18"/>
  <c r="AW61" i="1" s="1"/>
  <c r="J18" i="2"/>
  <c r="K18"/>
  <c r="L18"/>
  <c r="AB18"/>
  <c r="Y18"/>
  <c r="H18"/>
  <c r="AF18"/>
  <c r="C18"/>
  <c r="AU61" i="1" s="1"/>
  <c r="F18" i="2"/>
  <c r="AD18"/>
  <c r="W18"/>
  <c r="N18"/>
  <c r="AG18"/>
  <c r="AA18"/>
  <c r="AE18"/>
  <c r="E18"/>
  <c r="T18"/>
  <c r="AC18"/>
  <c r="P18"/>
  <c r="V58" i="3"/>
  <c r="V59" s="1"/>
  <c r="H58"/>
  <c r="H59" s="1"/>
  <c r="E58"/>
  <c r="E59" s="1"/>
  <c r="K62"/>
  <c r="K57"/>
  <c r="K61" s="1"/>
  <c r="R57"/>
  <c r="R61" s="1"/>
  <c r="R62"/>
  <c r="N57"/>
  <c r="N61" s="1"/>
  <c r="N62"/>
  <c r="AB57"/>
  <c r="AB61" s="1"/>
  <c r="AB62"/>
  <c r="J16" i="1"/>
  <c r="L15"/>
  <c r="D63" i="3"/>
  <c r="X61"/>
  <c r="X58"/>
  <c r="X59" s="1"/>
  <c r="J62"/>
  <c r="J57"/>
  <c r="J61" s="1"/>
  <c r="Z62"/>
  <c r="Z57"/>
  <c r="Z61" s="1"/>
  <c r="AD58"/>
  <c r="AD59" s="1"/>
  <c r="F58"/>
  <c r="F59" s="1"/>
  <c r="M58"/>
  <c r="M59" s="1"/>
  <c r="P58"/>
  <c r="P59" s="1"/>
  <c r="O58"/>
  <c r="O59" s="1"/>
  <c r="J63"/>
  <c r="D57"/>
  <c r="D61" s="1"/>
  <c r="D62"/>
  <c r="Z63"/>
  <c r="Y58"/>
  <c r="Y59" s="1"/>
  <c r="T58"/>
  <c r="T59" s="1"/>
  <c r="Q58"/>
  <c r="Q59" s="1"/>
  <c r="I58"/>
  <c r="I59" s="1"/>
  <c r="S58"/>
  <c r="S59" s="1"/>
  <c r="G58"/>
  <c r="G59" s="1"/>
  <c r="L36" i="1" l="1"/>
  <c r="J38"/>
  <c r="J37"/>
  <c r="AH21" i="2"/>
  <c r="C21"/>
  <c r="Q84" i="1" s="1"/>
  <c r="A21" i="2"/>
  <c r="AY61" i="1"/>
  <c r="BA60"/>
  <c r="BC36"/>
  <c r="BA37"/>
  <c r="J20" i="2"/>
  <c r="P20"/>
  <c r="K20"/>
  <c r="L20"/>
  <c r="M20"/>
  <c r="Y20"/>
  <c r="AD20"/>
  <c r="R20"/>
  <c r="T20"/>
  <c r="Z20"/>
  <c r="AG20"/>
  <c r="U20"/>
  <c r="N20"/>
  <c r="C20"/>
  <c r="O20"/>
  <c r="E20"/>
  <c r="Q20"/>
  <c r="F20"/>
  <c r="H20"/>
  <c r="G20"/>
  <c r="D20"/>
  <c r="AF20"/>
  <c r="X20"/>
  <c r="AE20"/>
  <c r="V20"/>
  <c r="AB20"/>
  <c r="W20"/>
  <c r="I20"/>
  <c r="AA20"/>
  <c r="AC20"/>
  <c r="S20"/>
  <c r="W15" i="1"/>
  <c r="U16"/>
  <c r="B86"/>
  <c r="B85"/>
  <c r="D84"/>
  <c r="AR13"/>
  <c r="AF15"/>
  <c r="H60"/>
  <c r="F62"/>
  <c r="F61"/>
  <c r="BE13"/>
  <c r="BG12"/>
  <c r="R58" i="3"/>
  <c r="R59" s="1"/>
  <c r="N58"/>
  <c r="N59" s="1"/>
  <c r="J58"/>
  <c r="J59" s="1"/>
  <c r="D58"/>
  <c r="D59" s="1"/>
  <c r="K58"/>
  <c r="K59" s="1"/>
  <c r="N15" i="1"/>
  <c r="L16"/>
  <c r="Z58" i="3"/>
  <c r="Z59" s="1"/>
  <c r="AB58"/>
  <c r="AB59" s="1"/>
  <c r="L17" i="1" l="1"/>
  <c r="BG13"/>
  <c r="AU15"/>
  <c r="H61"/>
  <c r="J60"/>
  <c r="H62"/>
  <c r="BE36"/>
  <c r="BC37"/>
  <c r="S84"/>
  <c r="Q86"/>
  <c r="Q85"/>
  <c r="L38"/>
  <c r="L37"/>
  <c r="N36"/>
  <c r="F84"/>
  <c r="D85"/>
  <c r="D86"/>
  <c r="W16"/>
  <c r="Y15"/>
  <c r="U22" i="2"/>
  <c r="AA22"/>
  <c r="Z22"/>
  <c r="V22"/>
  <c r="K22"/>
  <c r="G22"/>
  <c r="J22"/>
  <c r="T22"/>
  <c r="AE22"/>
  <c r="S22"/>
  <c r="C22"/>
  <c r="R22"/>
  <c r="N22"/>
  <c r="D22"/>
  <c r="W22"/>
  <c r="AG22"/>
  <c r="Q22"/>
  <c r="E22"/>
  <c r="H22"/>
  <c r="F22"/>
  <c r="AC22"/>
  <c r="AD22"/>
  <c r="M22"/>
  <c r="L22"/>
  <c r="O22"/>
  <c r="I22"/>
  <c r="X22"/>
  <c r="P22"/>
  <c r="Y22"/>
  <c r="AF22"/>
  <c r="AB22"/>
  <c r="AH15" i="1"/>
  <c r="AF16"/>
  <c r="BA61"/>
  <c r="BC60"/>
  <c r="C23" i="2"/>
  <c r="AF84" i="1" s="1"/>
  <c r="AH23" i="2"/>
  <c r="A23"/>
  <c r="BC62" i="1"/>
  <c r="U17"/>
  <c r="AF17"/>
  <c r="AY62"/>
  <c r="H17"/>
  <c r="BE38"/>
  <c r="U14"/>
  <c r="Y14"/>
  <c r="AA14"/>
  <c r="BC14"/>
  <c r="D17"/>
  <c r="S17"/>
  <c r="AU17"/>
  <c r="AH14"/>
  <c r="AN14"/>
  <c r="BA38"/>
  <c r="J17"/>
  <c r="AH17"/>
  <c r="W14"/>
  <c r="B17"/>
  <c r="AP14"/>
  <c r="N38"/>
  <c r="S14"/>
  <c r="AJ14"/>
  <c r="AL14"/>
  <c r="AC14"/>
  <c r="Q17"/>
  <c r="AW62"/>
  <c r="AR14"/>
  <c r="W17"/>
  <c r="J62"/>
  <c r="BG14"/>
  <c r="N14"/>
  <c r="AU62"/>
  <c r="BE14"/>
  <c r="BA62"/>
  <c r="BC38"/>
  <c r="L14"/>
  <c r="AY38"/>
  <c r="F17"/>
  <c r="B18"/>
  <c r="N16"/>
  <c r="N17"/>
  <c r="Y17"/>
  <c r="BC61" l="1"/>
  <c r="BE60"/>
  <c r="B39"/>
  <c r="N37"/>
  <c r="AF86"/>
  <c r="AH84"/>
  <c r="AF85"/>
  <c r="AJ15"/>
  <c r="AH16"/>
  <c r="AA15"/>
  <c r="Y16"/>
  <c r="F85"/>
  <c r="F86"/>
  <c r="H84"/>
  <c r="BG36"/>
  <c r="BE37"/>
  <c r="AW15"/>
  <c r="AU16"/>
  <c r="C25" i="2"/>
  <c r="AU84" i="1" s="1"/>
  <c r="AH25" i="2"/>
  <c r="A25"/>
  <c r="AB24"/>
  <c r="AF24"/>
  <c r="J24"/>
  <c r="I24"/>
  <c r="E24"/>
  <c r="R24"/>
  <c r="F24"/>
  <c r="O24"/>
  <c r="P24"/>
  <c r="K24"/>
  <c r="S24"/>
  <c r="AC24"/>
  <c r="T24"/>
  <c r="L24"/>
  <c r="H24"/>
  <c r="AE24"/>
  <c r="C24"/>
  <c r="X24"/>
  <c r="D24"/>
  <c r="G24"/>
  <c r="M24"/>
  <c r="Z24"/>
  <c r="Y24"/>
  <c r="Q24"/>
  <c r="N24"/>
  <c r="U24"/>
  <c r="W24"/>
  <c r="AD24"/>
  <c r="V24"/>
  <c r="AG24"/>
  <c r="AA24"/>
  <c r="S86" i="1"/>
  <c r="U84"/>
  <c r="S85"/>
  <c r="L60"/>
  <c r="J61"/>
  <c r="D18"/>
  <c r="B20"/>
  <c r="B19"/>
  <c r="R26" i="2" l="1"/>
  <c r="G26"/>
  <c r="J26"/>
  <c r="P26"/>
  <c r="U26"/>
  <c r="S26"/>
  <c r="K26"/>
  <c r="E26"/>
  <c r="AD26"/>
  <c r="AF26"/>
  <c r="AA26"/>
  <c r="V26"/>
  <c r="Y26"/>
  <c r="H26"/>
  <c r="M26"/>
  <c r="AC26"/>
  <c r="D26"/>
  <c r="Q26"/>
  <c r="L26"/>
  <c r="F26"/>
  <c r="C26"/>
  <c r="W26"/>
  <c r="Z26"/>
  <c r="O26"/>
  <c r="X26"/>
  <c r="AG26"/>
  <c r="AE26"/>
  <c r="AB26"/>
  <c r="N26"/>
  <c r="T26"/>
  <c r="I26"/>
  <c r="AW16" i="1"/>
  <c r="AY15"/>
  <c r="AW17"/>
  <c r="W84"/>
  <c r="U85"/>
  <c r="U86"/>
  <c r="H85"/>
  <c r="J84"/>
  <c r="H86"/>
  <c r="AC15"/>
  <c r="AA16"/>
  <c r="AA17"/>
  <c r="AJ84"/>
  <c r="AH85"/>
  <c r="AH86"/>
  <c r="BE62"/>
  <c r="BG60"/>
  <c r="BE61"/>
  <c r="AU85"/>
  <c r="AU86"/>
  <c r="AW84"/>
  <c r="BG37"/>
  <c r="AU39"/>
  <c r="BG38"/>
  <c r="B40"/>
  <c r="D39"/>
  <c r="B41"/>
  <c r="L61"/>
  <c r="N60"/>
  <c r="L62"/>
  <c r="AJ16"/>
  <c r="AL15"/>
  <c r="AJ17"/>
  <c r="D19"/>
  <c r="F18"/>
  <c r="D20"/>
  <c r="F39" l="1"/>
  <c r="D40"/>
  <c r="D41"/>
  <c r="AC17"/>
  <c r="Q18"/>
  <c r="AC16"/>
  <c r="BA15"/>
  <c r="AY16"/>
  <c r="AY17"/>
  <c r="AL16"/>
  <c r="AL17"/>
  <c r="AN15"/>
  <c r="N62"/>
  <c r="B63"/>
  <c r="N61"/>
  <c r="AW86"/>
  <c r="AW85"/>
  <c r="AY84"/>
  <c r="AU63"/>
  <c r="BG62"/>
  <c r="BG61"/>
  <c r="AL84"/>
  <c r="AJ85"/>
  <c r="AJ86"/>
  <c r="AU41"/>
  <c r="AU40"/>
  <c r="AW39"/>
  <c r="J86"/>
  <c r="L84"/>
  <c r="J85"/>
  <c r="W85"/>
  <c r="W86"/>
  <c r="Y84"/>
  <c r="F20"/>
  <c r="H18"/>
  <c r="F19"/>
  <c r="Q20" l="1"/>
  <c r="Q19"/>
  <c r="S18"/>
  <c r="H39"/>
  <c r="F40"/>
  <c r="F41"/>
  <c r="Y86"/>
  <c r="Y85"/>
  <c r="AA84"/>
  <c r="L85"/>
  <c r="L86"/>
  <c r="N84"/>
  <c r="AL86"/>
  <c r="AL85"/>
  <c r="AN84"/>
  <c r="AY86"/>
  <c r="BA84"/>
  <c r="AY85"/>
  <c r="D63"/>
  <c r="B65"/>
  <c r="B64"/>
  <c r="AY39"/>
  <c r="AW41"/>
  <c r="AW40"/>
  <c r="AW63"/>
  <c r="AU65"/>
  <c r="AU64"/>
  <c r="BA17"/>
  <c r="BC15"/>
  <c r="BA16"/>
  <c r="AN17"/>
  <c r="AP15"/>
  <c r="AN16"/>
  <c r="J18"/>
  <c r="H19"/>
  <c r="H20"/>
  <c r="BE15" l="1"/>
  <c r="BC16"/>
  <c r="BC17"/>
  <c r="AW65"/>
  <c r="AY63"/>
  <c r="AW64"/>
  <c r="BC84"/>
  <c r="BA86"/>
  <c r="BA85"/>
  <c r="AA85"/>
  <c r="AC84"/>
  <c r="AA86"/>
  <c r="D65"/>
  <c r="F63"/>
  <c r="D64"/>
  <c r="AN86"/>
  <c r="AN85"/>
  <c r="AP84"/>
  <c r="N85"/>
  <c r="N86"/>
  <c r="B87"/>
  <c r="H41"/>
  <c r="J39"/>
  <c r="H40"/>
  <c r="AY40"/>
  <c r="AY41"/>
  <c r="BA39"/>
  <c r="S20"/>
  <c r="S19"/>
  <c r="U18"/>
  <c r="AR15"/>
  <c r="AP17"/>
  <c r="AP16"/>
  <c r="L18"/>
  <c r="J19"/>
  <c r="J20"/>
  <c r="B89" l="1"/>
  <c r="B88"/>
  <c r="D87"/>
  <c r="AY64"/>
  <c r="BA63"/>
  <c r="AY65"/>
  <c r="BE16"/>
  <c r="BE17"/>
  <c r="BG15"/>
  <c r="U19"/>
  <c r="W18"/>
  <c r="U20"/>
  <c r="AP86"/>
  <c r="AR84"/>
  <c r="AP85"/>
  <c r="H63"/>
  <c r="F65"/>
  <c r="F64"/>
  <c r="AF18"/>
  <c r="AR17"/>
  <c r="AR16"/>
  <c r="BA40"/>
  <c r="BA41"/>
  <c r="BC39"/>
  <c r="L39"/>
  <c r="J41"/>
  <c r="J40"/>
  <c r="Q87"/>
  <c r="AC85"/>
  <c r="AC86"/>
  <c r="BE84"/>
  <c r="BC86"/>
  <c r="BC85"/>
  <c r="L19"/>
  <c r="N18"/>
  <c r="L20"/>
  <c r="W19" l="1"/>
  <c r="Y18"/>
  <c r="W20"/>
  <c r="N39"/>
  <c r="L41"/>
  <c r="L40"/>
  <c r="AU18"/>
  <c r="BG17"/>
  <c r="BG16"/>
  <c r="BA64"/>
  <c r="BA65"/>
  <c r="BC63"/>
  <c r="BE86"/>
  <c r="BE85"/>
  <c r="BG84"/>
  <c r="AR85"/>
  <c r="AR86"/>
  <c r="AF87"/>
  <c r="AF19"/>
  <c r="AH18"/>
  <c r="AF20"/>
  <c r="D88"/>
  <c r="D89"/>
  <c r="F87"/>
  <c r="S87"/>
  <c r="Q88"/>
  <c r="Q89"/>
  <c r="BE39"/>
  <c r="BC41"/>
  <c r="BC40"/>
  <c r="H65"/>
  <c r="H64"/>
  <c r="J63"/>
  <c r="N19"/>
  <c r="B21"/>
  <c r="N20"/>
  <c r="U87" l="1"/>
  <c r="S89"/>
  <c r="S88"/>
  <c r="AH87"/>
  <c r="AF88"/>
  <c r="AF89"/>
  <c r="AA18"/>
  <c r="Y19"/>
  <c r="Y20"/>
  <c r="BG85"/>
  <c r="AU87"/>
  <c r="BG86"/>
  <c r="AU19"/>
  <c r="AU20"/>
  <c r="AW18"/>
  <c r="J64"/>
  <c r="L63"/>
  <c r="J65"/>
  <c r="BG39"/>
  <c r="BE40"/>
  <c r="BE41"/>
  <c r="F89"/>
  <c r="H87"/>
  <c r="F88"/>
  <c r="AH19"/>
  <c r="AJ18"/>
  <c r="AH20"/>
  <c r="BC64"/>
  <c r="BE63"/>
  <c r="BC65"/>
  <c r="N41"/>
  <c r="B42"/>
  <c r="N40"/>
  <c r="D21"/>
  <c r="B22"/>
  <c r="B23"/>
  <c r="BE65" l="1"/>
  <c r="BE64"/>
  <c r="BG63"/>
  <c r="L64"/>
  <c r="L65"/>
  <c r="N63"/>
  <c r="U88"/>
  <c r="W87"/>
  <c r="U89"/>
  <c r="H89"/>
  <c r="H88"/>
  <c r="J87"/>
  <c r="BG41"/>
  <c r="AU42"/>
  <c r="BG40"/>
  <c r="AY18"/>
  <c r="AW20"/>
  <c r="AW19"/>
  <c r="AU89"/>
  <c r="AU88"/>
  <c r="AW87"/>
  <c r="AC18"/>
  <c r="AA19"/>
  <c r="AA20"/>
  <c r="AJ19"/>
  <c r="AL18"/>
  <c r="AJ20"/>
  <c r="B43"/>
  <c r="B44"/>
  <c r="D42"/>
  <c r="AJ87"/>
  <c r="AH88"/>
  <c r="AH89"/>
  <c r="D22"/>
  <c r="D23"/>
  <c r="F21"/>
  <c r="F42" l="1"/>
  <c r="D43"/>
  <c r="D44"/>
  <c r="AL20"/>
  <c r="AL19"/>
  <c r="AN18"/>
  <c r="Q21"/>
  <c r="AC20"/>
  <c r="AC19"/>
  <c r="AU44"/>
  <c r="AW42"/>
  <c r="AU43"/>
  <c r="N64"/>
  <c r="B66"/>
  <c r="N65"/>
  <c r="AY87"/>
  <c r="AW88"/>
  <c r="AW89"/>
  <c r="BG64"/>
  <c r="BG65"/>
  <c r="AU66"/>
  <c r="AJ89"/>
  <c r="AJ88"/>
  <c r="AL87"/>
  <c r="AY20"/>
  <c r="BA18"/>
  <c r="AY19"/>
  <c r="J88"/>
  <c r="J89"/>
  <c r="L87"/>
  <c r="W89"/>
  <c r="W88"/>
  <c r="Y87"/>
  <c r="F22"/>
  <c r="H21"/>
  <c r="F23"/>
  <c r="AA87" l="1"/>
  <c r="Y88"/>
  <c r="Y89"/>
  <c r="AU68"/>
  <c r="AU67"/>
  <c r="AW66"/>
  <c r="H42"/>
  <c r="F43"/>
  <c r="F44"/>
  <c r="L88"/>
  <c r="L89"/>
  <c r="N87"/>
  <c r="BC18"/>
  <c r="BA20"/>
  <c r="BA19"/>
  <c r="B67"/>
  <c r="D66"/>
  <c r="B68"/>
  <c r="AP18"/>
  <c r="AN20"/>
  <c r="AN19"/>
  <c r="AY42"/>
  <c r="AW43"/>
  <c r="AW44"/>
  <c r="S21"/>
  <c r="Q22"/>
  <c r="Q23"/>
  <c r="AL89"/>
  <c r="AL88"/>
  <c r="AN87"/>
  <c r="AY89"/>
  <c r="BA87"/>
  <c r="AY88"/>
  <c r="H23"/>
  <c r="J21"/>
  <c r="H22"/>
  <c r="S23" l="1"/>
  <c r="U21"/>
  <c r="S22"/>
  <c r="D67"/>
  <c r="D68"/>
  <c r="F66"/>
  <c r="BE18"/>
  <c r="BC19"/>
  <c r="BC20"/>
  <c r="AC87"/>
  <c r="AA88"/>
  <c r="AA89"/>
  <c r="BA89"/>
  <c r="BA88"/>
  <c r="BC87"/>
  <c r="AN88"/>
  <c r="AN89"/>
  <c r="AP87"/>
  <c r="AY43"/>
  <c r="BA42"/>
  <c r="AY44"/>
  <c r="AW67"/>
  <c r="AY66"/>
  <c r="AW68"/>
  <c r="AP19"/>
  <c r="AP20"/>
  <c r="AR18"/>
  <c r="H43"/>
  <c r="J42"/>
  <c r="H44"/>
  <c r="B90"/>
  <c r="N88"/>
  <c r="N89"/>
  <c r="J23"/>
  <c r="L21"/>
  <c r="J22"/>
  <c r="J44" l="1"/>
  <c r="J43"/>
  <c r="L42"/>
  <c r="AR87"/>
  <c r="AP89"/>
  <c r="AP88"/>
  <c r="AC88"/>
  <c r="AC89"/>
  <c r="Q90"/>
  <c r="H66"/>
  <c r="F67"/>
  <c r="F68"/>
  <c r="W21"/>
  <c r="U23"/>
  <c r="U22"/>
  <c r="B91"/>
  <c r="D90"/>
  <c r="B92"/>
  <c r="AF21"/>
  <c r="AR20"/>
  <c r="AR19"/>
  <c r="BA66"/>
  <c r="AY68"/>
  <c r="AY67"/>
  <c r="BE87"/>
  <c r="BC88"/>
  <c r="BC89"/>
  <c r="BE20"/>
  <c r="BG18"/>
  <c r="BE19"/>
  <c r="BA43"/>
  <c r="BC42"/>
  <c r="BA44"/>
  <c r="L22"/>
  <c r="L23"/>
  <c r="N21"/>
  <c r="BC43" l="1"/>
  <c r="BE42"/>
  <c r="BC44"/>
  <c r="BG20"/>
  <c r="AU21"/>
  <c r="BG19"/>
  <c r="BG87"/>
  <c r="BE89"/>
  <c r="BE88"/>
  <c r="D92"/>
  <c r="D91"/>
  <c r="F90"/>
  <c r="W23"/>
  <c r="W22"/>
  <c r="Y21"/>
  <c r="S90"/>
  <c r="Q91"/>
  <c r="Q92"/>
  <c r="BA68"/>
  <c r="BA67"/>
  <c r="BC66"/>
  <c r="H67"/>
  <c r="J66"/>
  <c r="H68"/>
  <c r="AH21"/>
  <c r="AF22"/>
  <c r="AF23"/>
  <c r="L43"/>
  <c r="L44"/>
  <c r="N42"/>
  <c r="AF90"/>
  <c r="AR88"/>
  <c r="AR89"/>
  <c r="N23"/>
  <c r="N22"/>
  <c r="B24"/>
  <c r="AJ21" l="1"/>
  <c r="AH22"/>
  <c r="AH23"/>
  <c r="BE66"/>
  <c r="BC67"/>
  <c r="BC68"/>
  <c r="AW21"/>
  <c r="AU22"/>
  <c r="AU23"/>
  <c r="N44"/>
  <c r="N43"/>
  <c r="B45"/>
  <c r="BE43"/>
  <c r="BE44"/>
  <c r="BG42"/>
  <c r="AF92"/>
  <c r="AH90"/>
  <c r="AF91"/>
  <c r="J67"/>
  <c r="J68"/>
  <c r="L66"/>
  <c r="Y23"/>
  <c r="Y22"/>
  <c r="AA21"/>
  <c r="AU90"/>
  <c r="BG88"/>
  <c r="BG89"/>
  <c r="S91"/>
  <c r="U90"/>
  <c r="S92"/>
  <c r="F92"/>
  <c r="F91"/>
  <c r="H90"/>
  <c r="B25"/>
  <c r="B26"/>
  <c r="D24"/>
  <c r="J90" l="1"/>
  <c r="H91"/>
  <c r="H92"/>
  <c r="U92"/>
  <c r="U91"/>
  <c r="W90"/>
  <c r="AW90"/>
  <c r="AU92"/>
  <c r="AU91"/>
  <c r="L67"/>
  <c r="L68"/>
  <c r="N66"/>
  <c r="AJ90"/>
  <c r="AH91"/>
  <c r="AH92"/>
  <c r="AL21"/>
  <c r="AJ23"/>
  <c r="AJ22"/>
  <c r="BG44"/>
  <c r="BG43"/>
  <c r="AU45"/>
  <c r="AY21"/>
  <c r="AW23"/>
  <c r="AW22"/>
  <c r="AA22"/>
  <c r="AA23"/>
  <c r="AC21"/>
  <c r="D45"/>
  <c r="B46"/>
  <c r="B47"/>
  <c r="BE68"/>
  <c r="BG66"/>
  <c r="BE67"/>
  <c r="F24"/>
  <c r="D26"/>
  <c r="D25"/>
  <c r="AC23" l="1"/>
  <c r="AC22"/>
  <c r="Q24"/>
  <c r="AW45"/>
  <c r="AU46"/>
  <c r="AU47"/>
  <c r="AJ91"/>
  <c r="AJ92"/>
  <c r="AL90"/>
  <c r="L90"/>
  <c r="J91"/>
  <c r="J92"/>
  <c r="BA21"/>
  <c r="AY23"/>
  <c r="AY22"/>
  <c r="W92"/>
  <c r="W91"/>
  <c r="Y90"/>
  <c r="AW91"/>
  <c r="AW92"/>
  <c r="AY90"/>
  <c r="BG67"/>
  <c r="AU69"/>
  <c r="BG68"/>
  <c r="D47"/>
  <c r="D46"/>
  <c r="F45"/>
  <c r="AN21"/>
  <c r="AL23"/>
  <c r="AL22"/>
  <c r="N68"/>
  <c r="N67"/>
  <c r="B69"/>
  <c r="F26"/>
  <c r="H24"/>
  <c r="F25"/>
  <c r="BA90" l="1"/>
  <c r="AY91"/>
  <c r="AY92"/>
  <c r="BA22"/>
  <c r="BA23"/>
  <c r="BC21"/>
  <c r="AL92"/>
  <c r="AN90"/>
  <c r="AL91"/>
  <c r="AP21"/>
  <c r="AN22"/>
  <c r="AN23"/>
  <c r="Y92"/>
  <c r="Y91"/>
  <c r="AA90"/>
  <c r="N90"/>
  <c r="L91"/>
  <c r="L92"/>
  <c r="B71"/>
  <c r="D69"/>
  <c r="B70"/>
  <c r="F47"/>
  <c r="H45"/>
  <c r="F46"/>
  <c r="AU70"/>
  <c r="AW69"/>
  <c r="AU71"/>
  <c r="Q25"/>
  <c r="S24"/>
  <c r="Q26"/>
  <c r="AY45"/>
  <c r="AW46"/>
  <c r="AW47"/>
  <c r="H25"/>
  <c r="H26"/>
  <c r="J24"/>
  <c r="U24" l="1"/>
  <c r="S25"/>
  <c r="S26"/>
  <c r="BA92"/>
  <c r="BC90"/>
  <c r="BA91"/>
  <c r="AW71"/>
  <c r="AW70"/>
  <c r="AY69"/>
  <c r="AP22"/>
  <c r="AR21"/>
  <c r="AP23"/>
  <c r="BC23"/>
  <c r="BC22"/>
  <c r="BE21"/>
  <c r="AY46"/>
  <c r="BA45"/>
  <c r="AY47"/>
  <c r="H47"/>
  <c r="J45"/>
  <c r="H46"/>
  <c r="AC90"/>
  <c r="AA91"/>
  <c r="AA92"/>
  <c r="D70"/>
  <c r="D71"/>
  <c r="F69"/>
  <c r="B93"/>
  <c r="N91"/>
  <c r="N92"/>
  <c r="AN91"/>
  <c r="AN92"/>
  <c r="AP90"/>
  <c r="J26"/>
  <c r="L24"/>
  <c r="J25"/>
  <c r="B95" l="1"/>
  <c r="D93"/>
  <c r="B94"/>
  <c r="AP92"/>
  <c r="AR90"/>
  <c r="AP91"/>
  <c r="BA46"/>
  <c r="BA47"/>
  <c r="BC45"/>
  <c r="AY71"/>
  <c r="AY70"/>
  <c r="BA69"/>
  <c r="BE90"/>
  <c r="BC92"/>
  <c r="BC91"/>
  <c r="U26"/>
  <c r="U25"/>
  <c r="W24"/>
  <c r="AC92"/>
  <c r="Q93"/>
  <c r="AC91"/>
  <c r="F71"/>
  <c r="H69"/>
  <c r="F70"/>
  <c r="BE23"/>
  <c r="BE22"/>
  <c r="BG21"/>
  <c r="AR22"/>
  <c r="AR23"/>
  <c r="AF24"/>
  <c r="L45"/>
  <c r="J46"/>
  <c r="J47"/>
  <c r="L26"/>
  <c r="N24"/>
  <c r="L25"/>
  <c r="BE92" l="1"/>
  <c r="BE91"/>
  <c r="BG90"/>
  <c r="BC46"/>
  <c r="BC47"/>
  <c r="BE45"/>
  <c r="AR92"/>
  <c r="AF93"/>
  <c r="AR91"/>
  <c r="W25"/>
  <c r="W26"/>
  <c r="Y24"/>
  <c r="D94"/>
  <c r="D95"/>
  <c r="F93"/>
  <c r="AF25"/>
  <c r="AF26"/>
  <c r="AH24"/>
  <c r="L46"/>
  <c r="N45"/>
  <c r="L47"/>
  <c r="AU24"/>
  <c r="BG23"/>
  <c r="BG22"/>
  <c r="J69"/>
  <c r="H71"/>
  <c r="H70"/>
  <c r="Q95"/>
  <c r="Q94"/>
  <c r="S93"/>
  <c r="BA70"/>
  <c r="BA71"/>
  <c r="BC69"/>
  <c r="N25"/>
  <c r="N26"/>
  <c r="B27"/>
  <c r="BC71" l="1"/>
  <c r="BC70"/>
  <c r="BE69"/>
  <c r="L69"/>
  <c r="J71"/>
  <c r="J70"/>
  <c r="S94"/>
  <c r="S95"/>
  <c r="U93"/>
  <c r="AW24"/>
  <c r="AU26"/>
  <c r="AU25"/>
  <c r="AH25"/>
  <c r="AJ24"/>
  <c r="AH26"/>
  <c r="BG45"/>
  <c r="BE47"/>
  <c r="BE46"/>
  <c r="F94"/>
  <c r="H93"/>
  <c r="F95"/>
  <c r="AU93"/>
  <c r="BG92"/>
  <c r="BG91"/>
  <c r="N47"/>
  <c r="N46"/>
  <c r="B48"/>
  <c r="AA24"/>
  <c r="Y26"/>
  <c r="Y25"/>
  <c r="AF95"/>
  <c r="AF94"/>
  <c r="AH93"/>
  <c r="B29"/>
  <c r="D27"/>
  <c r="B28"/>
  <c r="AH95" l="1"/>
  <c r="AJ93"/>
  <c r="AH94"/>
  <c r="U95"/>
  <c r="W93"/>
  <c r="U94"/>
  <c r="AU94"/>
  <c r="AW93"/>
  <c r="AU95"/>
  <c r="AJ26"/>
  <c r="AJ25"/>
  <c r="AL24"/>
  <c r="AW25"/>
  <c r="AW26"/>
  <c r="AY24"/>
  <c r="D48"/>
  <c r="B50"/>
  <c r="B49"/>
  <c r="BE71"/>
  <c r="BG69"/>
  <c r="BE70"/>
  <c r="AA25"/>
  <c r="AA26"/>
  <c r="AC24"/>
  <c r="J93"/>
  <c r="H94"/>
  <c r="H95"/>
  <c r="BG46"/>
  <c r="BG47"/>
  <c r="AU48"/>
  <c r="L71"/>
  <c r="N69"/>
  <c r="L70"/>
  <c r="D29"/>
  <c r="F27"/>
  <c r="D28"/>
  <c r="J95" l="1"/>
  <c r="L93"/>
  <c r="J94"/>
  <c r="W94"/>
  <c r="W95"/>
  <c r="Y93"/>
  <c r="AU49"/>
  <c r="AW48"/>
  <c r="AU50"/>
  <c r="AL93"/>
  <c r="AJ95"/>
  <c r="AJ94"/>
  <c r="AY26"/>
  <c r="BA24"/>
  <c r="AY25"/>
  <c r="B72"/>
  <c r="N71"/>
  <c r="N70"/>
  <c r="AC25"/>
  <c r="AC26"/>
  <c r="Q27"/>
  <c r="BG70"/>
  <c r="AU72"/>
  <c r="BG71"/>
  <c r="D50"/>
  <c r="F48"/>
  <c r="D49"/>
  <c r="AN24"/>
  <c r="AL25"/>
  <c r="AL26"/>
  <c r="AW94"/>
  <c r="AY93"/>
  <c r="AW95"/>
  <c r="F29"/>
  <c r="F28"/>
  <c r="H27"/>
  <c r="H48" l="1"/>
  <c r="F49"/>
  <c r="F50"/>
  <c r="BC24"/>
  <c r="BA26"/>
  <c r="BA25"/>
  <c r="AL95"/>
  <c r="AL94"/>
  <c r="AN93"/>
  <c r="Y94"/>
  <c r="AA93"/>
  <c r="Y95"/>
  <c r="N93"/>
  <c r="L95"/>
  <c r="L94"/>
  <c r="Q29"/>
  <c r="S27"/>
  <c r="Q28"/>
  <c r="AW72"/>
  <c r="AU74"/>
  <c r="AU73"/>
  <c r="AY95"/>
  <c r="AY94"/>
  <c r="BA93"/>
  <c r="AN26"/>
  <c r="AP24"/>
  <c r="AN25"/>
  <c r="D72"/>
  <c r="B73"/>
  <c r="B74"/>
  <c r="AW50"/>
  <c r="AW49"/>
  <c r="AY48"/>
  <c r="H29"/>
  <c r="J27"/>
  <c r="H28"/>
  <c r="AY50" l="1"/>
  <c r="BA48"/>
  <c r="AY49"/>
  <c r="J48"/>
  <c r="H50"/>
  <c r="H49"/>
  <c r="AP26"/>
  <c r="AR24"/>
  <c r="AP25"/>
  <c r="S29"/>
  <c r="U27"/>
  <c r="S28"/>
  <c r="B96"/>
  <c r="N94"/>
  <c r="N95"/>
  <c r="AP93"/>
  <c r="AN94"/>
  <c r="AN95"/>
  <c r="AW73"/>
  <c r="AY72"/>
  <c r="AW74"/>
  <c r="AA94"/>
  <c r="AC93"/>
  <c r="AA95"/>
  <c r="D73"/>
  <c r="D74"/>
  <c r="F72"/>
  <c r="BA95"/>
  <c r="BA94"/>
  <c r="BC93"/>
  <c r="BC26"/>
  <c r="BE24"/>
  <c r="BC25"/>
  <c r="J29"/>
  <c r="J28"/>
  <c r="L27"/>
  <c r="D96" l="1"/>
  <c r="B98"/>
  <c r="B97"/>
  <c r="BE93"/>
  <c r="BC94"/>
  <c r="BC95"/>
  <c r="BA50"/>
  <c r="BC48"/>
  <c r="BA49"/>
  <c r="H72"/>
  <c r="F73"/>
  <c r="F74"/>
  <c r="AC95"/>
  <c r="Q96"/>
  <c r="AC94"/>
  <c r="U29"/>
  <c r="U28"/>
  <c r="W27"/>
  <c r="BE25"/>
  <c r="BG24"/>
  <c r="BE26"/>
  <c r="BA72"/>
  <c r="AY74"/>
  <c r="AY73"/>
  <c r="AR93"/>
  <c r="AP94"/>
  <c r="AP95"/>
  <c r="AR25"/>
  <c r="AF27"/>
  <c r="AR26"/>
  <c r="J49"/>
  <c r="L48"/>
  <c r="J50"/>
  <c r="N27"/>
  <c r="L28"/>
  <c r="L29"/>
  <c r="AF28" l="1"/>
  <c r="AF29"/>
  <c r="AH27"/>
  <c r="D98"/>
  <c r="D97"/>
  <c r="F96"/>
  <c r="AR95"/>
  <c r="AF96"/>
  <c r="AR94"/>
  <c r="BC72"/>
  <c r="BA73"/>
  <c r="BA74"/>
  <c r="W29"/>
  <c r="W28"/>
  <c r="Y27"/>
  <c r="Q97"/>
  <c r="S96"/>
  <c r="Q98"/>
  <c r="J72"/>
  <c r="H73"/>
  <c r="H74"/>
  <c r="L50"/>
  <c r="L49"/>
  <c r="N48"/>
  <c r="AU27"/>
  <c r="BG25"/>
  <c r="BG26"/>
  <c r="BE48"/>
  <c r="BC49"/>
  <c r="BC50"/>
  <c r="BE95"/>
  <c r="BG93"/>
  <c r="BE94"/>
  <c r="N29"/>
  <c r="N28"/>
  <c r="BC74" l="1"/>
  <c r="BC73"/>
  <c r="BE72"/>
  <c r="H96"/>
  <c r="F98"/>
  <c r="F97"/>
  <c r="AW27"/>
  <c r="AU28"/>
  <c r="AU29"/>
  <c r="U96"/>
  <c r="S97"/>
  <c r="S98"/>
  <c r="J74"/>
  <c r="J73"/>
  <c r="L72"/>
  <c r="Y29"/>
  <c r="Y28"/>
  <c r="AA27"/>
  <c r="AH28"/>
  <c r="AJ27"/>
  <c r="AH29"/>
  <c r="AU96"/>
  <c r="BG95"/>
  <c r="BG94"/>
  <c r="BE49"/>
  <c r="BG48"/>
  <c r="BE50"/>
  <c r="N49"/>
  <c r="N50"/>
  <c r="B51"/>
  <c r="AH96"/>
  <c r="AF98"/>
  <c r="AF97"/>
  <c r="D51" l="1"/>
  <c r="B53"/>
  <c r="B52"/>
  <c r="BG50"/>
  <c r="AU51"/>
  <c r="BG49"/>
  <c r="AU97"/>
  <c r="AW96"/>
  <c r="AU98"/>
  <c r="AA29"/>
  <c r="AC27"/>
  <c r="AA28"/>
  <c r="W96"/>
  <c r="U97"/>
  <c r="U98"/>
  <c r="AJ96"/>
  <c r="AH97"/>
  <c r="AH98"/>
  <c r="L74"/>
  <c r="L73"/>
  <c r="N72"/>
  <c r="AY27"/>
  <c r="AW29"/>
  <c r="AW28"/>
  <c r="BE74"/>
  <c r="BG72"/>
  <c r="BE73"/>
  <c r="AL27"/>
  <c r="AJ28"/>
  <c r="AJ29"/>
  <c r="H97"/>
  <c r="J96"/>
  <c r="H98"/>
  <c r="N73" l="1"/>
  <c r="N74"/>
  <c r="B75"/>
  <c r="W97"/>
  <c r="Y96"/>
  <c r="W98"/>
  <c r="AU53"/>
  <c r="AW51"/>
  <c r="AU52"/>
  <c r="D53"/>
  <c r="D52"/>
  <c r="F51"/>
  <c r="BG73"/>
  <c r="AU75"/>
  <c r="BG74"/>
  <c r="AY28"/>
  <c r="BA27"/>
  <c r="AY29"/>
  <c r="AC28"/>
  <c r="AC29"/>
  <c r="J97"/>
  <c r="L96"/>
  <c r="J98"/>
  <c r="AL28"/>
  <c r="AL29"/>
  <c r="AN27"/>
  <c r="AJ97"/>
  <c r="AL96"/>
  <c r="AJ98"/>
  <c r="AY96"/>
  <c r="AW97"/>
  <c r="AW98"/>
  <c r="BA28" l="1"/>
  <c r="BC27"/>
  <c r="BA29"/>
  <c r="AA96"/>
  <c r="Y98"/>
  <c r="Y97"/>
  <c r="AY98"/>
  <c r="AY97"/>
  <c r="BA96"/>
  <c r="N96"/>
  <c r="L97"/>
  <c r="L98"/>
  <c r="AW75"/>
  <c r="AU77"/>
  <c r="AU76"/>
  <c r="B77"/>
  <c r="B76"/>
  <c r="D75"/>
  <c r="AP27"/>
  <c r="AN28"/>
  <c r="AN29"/>
  <c r="AN96"/>
  <c r="AL97"/>
  <c r="AL98"/>
  <c r="H51"/>
  <c r="F53"/>
  <c r="F52"/>
  <c r="AW53"/>
  <c r="AY51"/>
  <c r="AW52"/>
  <c r="H53" l="1"/>
  <c r="J51"/>
  <c r="H52"/>
  <c r="AW76"/>
  <c r="AY75"/>
  <c r="AW77"/>
  <c r="BA98"/>
  <c r="BA97"/>
  <c r="BC96"/>
  <c r="AN97"/>
  <c r="AN98"/>
  <c r="AP96"/>
  <c r="F75"/>
  <c r="D77"/>
  <c r="D76"/>
  <c r="B99"/>
  <c r="N98"/>
  <c r="N97"/>
  <c r="BC29"/>
  <c r="BC28"/>
  <c r="BE27"/>
  <c r="BA51"/>
  <c r="AY53"/>
  <c r="AY52"/>
  <c r="AP28"/>
  <c r="AP29"/>
  <c r="AR27"/>
  <c r="AA98"/>
  <c r="AA97"/>
  <c r="AC96"/>
  <c r="AR29" l="1"/>
  <c r="AR28"/>
  <c r="BE28"/>
  <c r="BG27"/>
  <c r="BE29"/>
  <c r="H75"/>
  <c r="F77"/>
  <c r="F76"/>
  <c r="BC98"/>
  <c r="BC97"/>
  <c r="BE96"/>
  <c r="BA75"/>
  <c r="AY76"/>
  <c r="AY77"/>
  <c r="Q99"/>
  <c r="AC97"/>
  <c r="AC98"/>
  <c r="BC51"/>
  <c r="BA52"/>
  <c r="BA53"/>
  <c r="J53"/>
  <c r="L51"/>
  <c r="J52"/>
  <c r="D99"/>
  <c r="B100"/>
  <c r="B101"/>
  <c r="AP98"/>
  <c r="AP97"/>
  <c r="AR96"/>
  <c r="L53" l="1"/>
  <c r="N51"/>
  <c r="L52"/>
  <c r="BC52"/>
  <c r="BC53"/>
  <c r="BE51"/>
  <c r="H76"/>
  <c r="H77"/>
  <c r="J75"/>
  <c r="AR97"/>
  <c r="AF99"/>
  <c r="AR98"/>
  <c r="S99"/>
  <c r="Q100"/>
  <c r="Q101"/>
  <c r="BE97"/>
  <c r="BG96"/>
  <c r="BE98"/>
  <c r="D101"/>
  <c r="F99"/>
  <c r="D100"/>
  <c r="BA76"/>
  <c r="BA77"/>
  <c r="BC75"/>
  <c r="BG28"/>
  <c r="BG29"/>
  <c r="BG97" l="1"/>
  <c r="BG98"/>
  <c r="AU99"/>
  <c r="S100"/>
  <c r="U99"/>
  <c r="S101"/>
  <c r="J76"/>
  <c r="J77"/>
  <c r="L75"/>
  <c r="BG51"/>
  <c r="BE53"/>
  <c r="BE52"/>
  <c r="N52"/>
  <c r="N53"/>
  <c r="AH99"/>
  <c r="AF100"/>
  <c r="AF101"/>
  <c r="BC76"/>
  <c r="BC77"/>
  <c r="BE75"/>
  <c r="F100"/>
  <c r="H99"/>
  <c r="F101"/>
  <c r="N75" l="1"/>
  <c r="L76"/>
  <c r="L77"/>
  <c r="U100"/>
  <c r="W99"/>
  <c r="U101"/>
  <c r="BG53"/>
  <c r="BG52"/>
  <c r="AH101"/>
  <c r="AH100"/>
  <c r="AJ99"/>
  <c r="AW99"/>
  <c r="AU101"/>
  <c r="AU100"/>
  <c r="H100"/>
  <c r="H101"/>
  <c r="J99"/>
  <c r="BE76"/>
  <c r="BE77"/>
  <c r="BG75"/>
  <c r="J100" l="1"/>
  <c r="J101"/>
  <c r="L99"/>
  <c r="Y99"/>
  <c r="W100"/>
  <c r="W101"/>
  <c r="N76"/>
  <c r="N77"/>
  <c r="AJ100"/>
  <c r="AL99"/>
  <c r="AJ101"/>
  <c r="BG77"/>
  <c r="BG76"/>
  <c r="AW101"/>
  <c r="AW100"/>
  <c r="AY99"/>
  <c r="AN99" l="1"/>
  <c r="AL100"/>
  <c r="AL101"/>
  <c r="L100"/>
  <c r="L101"/>
  <c r="N99"/>
  <c r="BA99"/>
  <c r="AY100"/>
  <c r="AY101"/>
  <c r="Y101"/>
  <c r="Y100"/>
  <c r="AA99"/>
  <c r="AN100" l="1"/>
  <c r="AN101"/>
  <c r="AP99"/>
  <c r="N101"/>
  <c r="N100"/>
  <c r="BC99"/>
  <c r="BA101"/>
  <c r="BA100"/>
  <c r="AA100"/>
  <c r="AC99"/>
  <c r="AA101"/>
  <c r="BC100" l="1"/>
  <c r="BC101"/>
  <c r="BE99"/>
  <c r="AC100"/>
  <c r="AC101"/>
  <c r="AP100"/>
  <c r="AP101"/>
  <c r="AR99"/>
  <c r="BE101" l="1"/>
  <c r="BE100"/>
  <c r="BG99"/>
  <c r="AR101"/>
  <c r="AR100"/>
  <c r="BG101" l="1"/>
  <c r="BG100"/>
</calcChain>
</file>

<file path=xl/sharedStrings.xml><?xml version="1.0" encoding="utf-8"?>
<sst xmlns="http://schemas.openxmlformats.org/spreadsheetml/2006/main" count="242" uniqueCount="149">
  <si>
    <t>Année :</t>
  </si>
  <si>
    <t>(entre ci-contre une année comprise entre 1900 et 2999)</t>
  </si>
  <si>
    <t>Lun</t>
  </si>
  <si>
    <t>Mar</t>
  </si>
  <si>
    <t>Mer</t>
  </si>
  <si>
    <t>Jeu</t>
  </si>
  <si>
    <t>Ven</t>
  </si>
  <si>
    <t>Sam</t>
  </si>
  <si>
    <t>Dim</t>
  </si>
  <si>
    <t>Calcul du jour</t>
  </si>
  <si>
    <t>Mois</t>
  </si>
  <si>
    <t>Date courante</t>
  </si>
  <si>
    <t>Base du calcul :</t>
  </si>
  <si>
    <t>Jours Feries</t>
  </si>
  <si>
    <t>Dates</t>
  </si>
  <si>
    <t>Jours</t>
  </si>
  <si>
    <t>Mois</t>
  </si>
  <si>
    <t>Janvier</t>
  </si>
  <si>
    <t>Calcul février :</t>
  </si>
  <si>
    <t>Jour de l'an</t>
  </si>
  <si>
    <t>paques</t>
  </si>
  <si>
    <t>Février</t>
  </si>
  <si>
    <t>lundi de paques</t>
  </si>
  <si>
    <t>Fete du travail</t>
  </si>
  <si>
    <t>Mars</t>
  </si>
  <si>
    <t>Victoire de 1945</t>
  </si>
  <si>
    <t>Ascension</t>
  </si>
  <si>
    <t>Avril</t>
  </si>
  <si>
    <t>Pentecote</t>
  </si>
  <si>
    <t>Lundi de Pentecote</t>
  </si>
  <si>
    <t>Mai</t>
  </si>
  <si>
    <t>Fete Nationale</t>
  </si>
  <si>
    <t>Assomption</t>
  </si>
  <si>
    <t>Juin</t>
  </si>
  <si>
    <t>Toussaint</t>
  </si>
  <si>
    <t>Armistice</t>
  </si>
  <si>
    <t>Juillet</t>
  </si>
  <si>
    <t>Noel</t>
  </si>
  <si>
    <t>Août</t>
  </si>
  <si>
    <t>Septembre</t>
  </si>
  <si>
    <t>Octobre</t>
  </si>
  <si>
    <t>Novembre</t>
  </si>
  <si>
    <t>Décembre</t>
  </si>
  <si>
    <t>bissextile</t>
  </si>
  <si>
    <t>/ 4 :</t>
  </si>
  <si>
    <t>(annee%4 == 0 &amp;&amp; (annee%100 != 0 || annee%400 == 0))</t>
  </si>
  <si>
    <t>/ 100 :</t>
  </si>
  <si>
    <t>/ 400 :</t>
  </si>
  <si>
    <t>R1</t>
  </si>
  <si>
    <t>T</t>
  </si>
  <si>
    <t>K0</t>
  </si>
  <si>
    <t>T2</t>
  </si>
  <si>
    <t>T3</t>
  </si>
  <si>
    <t>J0</t>
  </si>
  <si>
    <t>F0</t>
  </si>
  <si>
    <t>J</t>
  </si>
  <si>
    <t>M0</t>
  </si>
  <si>
    <t>M1</t>
  </si>
  <si>
    <t>B1</t>
  </si>
  <si>
    <t>F</t>
  </si>
  <si>
    <t>K</t>
  </si>
  <si>
    <t>M5</t>
  </si>
  <si>
    <t>M6</t>
  </si>
  <si>
    <t>B6</t>
  </si>
  <si>
    <t>f</t>
  </si>
  <si>
    <t>j</t>
  </si>
  <si>
    <t>Variables</t>
  </si>
  <si>
    <t>Valeurs</t>
  </si>
  <si>
    <t>U</t>
  </si>
  <si>
    <t>Phases</t>
  </si>
  <si>
    <t>Date</t>
  </si>
  <si>
    <t>f=f-1</t>
  </si>
  <si>
    <t>j=j+1</t>
  </si>
  <si>
    <t>a1</t>
  </si>
  <si>
    <t>a</t>
  </si>
  <si>
    <t>b</t>
  </si>
  <si>
    <t>c</t>
  </si>
  <si>
    <t>e</t>
  </si>
  <si>
    <t>d</t>
  </si>
  <si>
    <t>m</t>
  </si>
  <si>
    <t>y</t>
  </si>
  <si>
    <t>JOUR</t>
  </si>
  <si>
    <t>MOIS</t>
  </si>
  <si>
    <t>ANNEE</t>
  </si>
  <si>
    <t>Y</t>
  </si>
  <si>
    <t>M</t>
  </si>
  <si>
    <t>D</t>
  </si>
  <si>
    <t>l</t>
  </si>
  <si>
    <t>¡</t>
  </si>
  <si>
    <t>Nouvelle Lune</t>
  </si>
  <si>
    <t>Pleine Lune</t>
  </si>
  <si>
    <t>Férié</t>
  </si>
  <si>
    <t>Mathéo</t>
  </si>
  <si>
    <t>ans le 14</t>
  </si>
  <si>
    <t>Valentin</t>
  </si>
  <si>
    <t>Emeline</t>
  </si>
  <si>
    <t>ans le 10</t>
  </si>
  <si>
    <t>Inès</t>
  </si>
  <si>
    <t>ans le 1</t>
  </si>
  <si>
    <t>ans le 16</t>
  </si>
  <si>
    <t>Claudine</t>
  </si>
  <si>
    <t>Tiago</t>
  </si>
  <si>
    <t>ans le 5</t>
  </si>
  <si>
    <t>Ysaline</t>
  </si>
  <si>
    <t>ans le 20</t>
  </si>
  <si>
    <t>Christian</t>
  </si>
  <si>
    <t>Christiane G</t>
  </si>
  <si>
    <t>ans le 7</t>
  </si>
  <si>
    <t>André</t>
  </si>
  <si>
    <t>ans le 23</t>
  </si>
  <si>
    <t>Jean Pierre A</t>
  </si>
  <si>
    <t>ans le 13</t>
  </si>
  <si>
    <t>Maéline</t>
  </si>
  <si>
    <t>ans le 25</t>
  </si>
  <si>
    <t>Claude</t>
  </si>
  <si>
    <t>Audric</t>
  </si>
  <si>
    <t>ans le 22</t>
  </si>
  <si>
    <t>Gilbert</t>
  </si>
  <si>
    <t>Adam</t>
  </si>
  <si>
    <t>ans le 8</t>
  </si>
  <si>
    <t>ans le 3</t>
  </si>
  <si>
    <t>Francis G</t>
  </si>
  <si>
    <t>Denise</t>
  </si>
  <si>
    <t>ans le 30</t>
  </si>
  <si>
    <t>Marine</t>
  </si>
  <si>
    <t>ans le 12</t>
  </si>
  <si>
    <t>Maman</t>
  </si>
  <si>
    <t>ans le 6</t>
  </si>
  <si>
    <t>Marige</t>
  </si>
  <si>
    <t>ans le 29</t>
  </si>
  <si>
    <t>Lola</t>
  </si>
  <si>
    <t>ans le 27</t>
  </si>
  <si>
    <t>Patricia</t>
  </si>
  <si>
    <t>Arlette</t>
  </si>
  <si>
    <t>Bernard</t>
  </si>
  <si>
    <t>Christiane</t>
  </si>
  <si>
    <t>Pascal</t>
  </si>
  <si>
    <t>Francis F</t>
  </si>
  <si>
    <t>Joy</t>
  </si>
  <si>
    <t>ans le 21</t>
  </si>
  <si>
    <t>Pulsar</t>
  </si>
  <si>
    <t>Claudette</t>
  </si>
  <si>
    <t>ans le 24</t>
  </si>
  <si>
    <t>Louis</t>
  </si>
  <si>
    <t>Françoise</t>
  </si>
  <si>
    <t>Renée C</t>
  </si>
  <si>
    <t>ans le 19</t>
  </si>
  <si>
    <t>Double Amas ouvert de PERSÉE ngc884 11 millions années &amp; ngc869 12 millions années) à 7000 Années Lumières de nous</t>
  </si>
  <si>
    <t>ans le 11</t>
  </si>
</sst>
</file>

<file path=xl/styles.xml><?xml version="1.0" encoding="utf-8"?>
<styleSheet xmlns="http://schemas.openxmlformats.org/spreadsheetml/2006/main">
  <numFmts count="4">
    <numFmt numFmtId="164" formatCode="mmmm\-yy"/>
    <numFmt numFmtId="165" formatCode="d\-mmm\-yy"/>
    <numFmt numFmtId="166" formatCode="dd\.\ mmm\ yy"/>
    <numFmt numFmtId="167" formatCode="d\ mmmm\ yyyy"/>
  </numFmts>
  <fonts count="41">
    <font>
      <sz val="10"/>
      <name val="Arial"/>
    </font>
    <font>
      <sz val="10"/>
      <color indexed="8"/>
      <name val="Arial"/>
    </font>
    <font>
      <i/>
      <sz val="8"/>
      <color indexed="8"/>
      <name val="Arial"/>
      <family val="2"/>
    </font>
    <font>
      <b/>
      <sz val="22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Comic Sans MS"/>
      <family val="4"/>
    </font>
    <font>
      <i/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42"/>
      <name val="Arial"/>
      <family val="2"/>
    </font>
    <font>
      <b/>
      <sz val="8"/>
      <color indexed="41"/>
      <name val="Arial"/>
      <family val="2"/>
    </font>
    <font>
      <sz val="8"/>
      <color indexed="8"/>
      <name val="Wingdings"/>
      <charset val="2"/>
    </font>
    <font>
      <sz val="8"/>
      <name val="Wingdings"/>
      <charset val="2"/>
    </font>
    <font>
      <b/>
      <sz val="10"/>
      <color indexed="8"/>
      <name val="Wingdings"/>
      <charset val="2"/>
    </font>
    <font>
      <b/>
      <sz val="12"/>
      <color indexed="8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i/>
      <sz val="12"/>
      <color indexed="8"/>
      <name val="Comic Sans MS"/>
      <family val="4"/>
    </font>
    <font>
      <sz val="12"/>
      <color indexed="8"/>
      <name val="Wingdings"/>
      <charset val="2"/>
    </font>
    <font>
      <i/>
      <sz val="12"/>
      <color indexed="8"/>
      <name val="Arial"/>
      <family val="2"/>
    </font>
    <font>
      <sz val="14"/>
      <color indexed="8"/>
      <name val="Wingdings"/>
      <charset val="2"/>
    </font>
    <font>
      <b/>
      <sz val="14"/>
      <color indexed="8"/>
      <name val="Arial"/>
      <family val="2"/>
    </font>
    <font>
      <b/>
      <sz val="24"/>
      <color indexed="8"/>
      <name val="Arial"/>
      <family val="2"/>
    </font>
    <font>
      <i/>
      <u/>
      <sz val="12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0"/>
      <color indexed="8"/>
      <name val="Wingdings"/>
      <charset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Cambria"/>
      <family val="1"/>
      <scheme val="major"/>
    </font>
    <font>
      <sz val="12"/>
      <color theme="0" tint="-4.9989318521683403E-2"/>
      <name val="Arial"/>
      <family val="2"/>
    </font>
    <font>
      <sz val="12"/>
      <color theme="0" tint="-4.9989318521683403E-2"/>
      <name val="Cambria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6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8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indexed="15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7" tint="0.59999389629810485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3399"/>
        <bgColor indexed="8"/>
      </patternFill>
    </fill>
    <fill>
      <patternFill patternType="solid">
        <fgColor theme="1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6" fillId="0" borderId="0" xfId="0" applyNumberFormat="1" applyFont="1"/>
    <xf numFmtId="0" fontId="2" fillId="0" borderId="1" xfId="0" applyFont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8" fillId="0" borderId="0" xfId="0" applyFont="1"/>
    <xf numFmtId="0" fontId="8" fillId="3" borderId="6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2" fillId="5" borderId="5" xfId="0" applyFont="1" applyFill="1" applyBorder="1"/>
    <xf numFmtId="0" fontId="10" fillId="6" borderId="11" xfId="0" applyFont="1" applyFill="1" applyBorder="1"/>
    <xf numFmtId="164" fontId="8" fillId="6" borderId="12" xfId="0" applyNumberFormat="1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14" fontId="8" fillId="3" borderId="14" xfId="0" applyNumberFormat="1" applyFont="1" applyFill="1" applyBorder="1" applyAlignment="1">
      <alignment horizontal="center"/>
    </xf>
    <xf numFmtId="0" fontId="9" fillId="4" borderId="15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65" fontId="2" fillId="5" borderId="5" xfId="0" applyNumberFormat="1" applyFont="1" applyFill="1" applyBorder="1"/>
    <xf numFmtId="0" fontId="2" fillId="0" borderId="11" xfId="0" applyFont="1" applyBorder="1" applyAlignment="1">
      <alignment horizontal="right"/>
    </xf>
    <xf numFmtId="164" fontId="8" fillId="0" borderId="12" xfId="0" applyNumberFormat="1" applyFont="1" applyBorder="1"/>
    <xf numFmtId="166" fontId="8" fillId="7" borderId="16" xfId="0" applyNumberFormat="1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right"/>
    </xf>
    <xf numFmtId="49" fontId="11" fillId="7" borderId="17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5" fontId="10" fillId="0" borderId="5" xfId="0" applyNumberFormat="1" applyFont="1" applyBorder="1"/>
    <xf numFmtId="166" fontId="8" fillId="0" borderId="16" xfId="0" applyNumberFormat="1" applyFont="1" applyBorder="1" applyAlignment="1">
      <alignment horizontal="center"/>
    </xf>
    <xf numFmtId="0" fontId="9" fillId="4" borderId="14" xfId="0" applyFont="1" applyFill="1" applyBorder="1" applyAlignment="1">
      <alignment horizontal="right"/>
    </xf>
    <xf numFmtId="0" fontId="11" fillId="7" borderId="17" xfId="0" applyFont="1" applyFill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" fontId="8" fillId="3" borderId="21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right"/>
    </xf>
    <xf numFmtId="0" fontId="11" fillId="7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165" fontId="2" fillId="0" borderId="0" xfId="0" applyNumberFormat="1" applyFont="1"/>
    <xf numFmtId="0" fontId="10" fillId="8" borderId="25" xfId="0" applyFont="1" applyFill="1" applyBorder="1" applyAlignment="1">
      <alignment horizontal="right"/>
    </xf>
    <xf numFmtId="0" fontId="2" fillId="8" borderId="26" xfId="0" applyFont="1" applyFill="1" applyBorder="1" applyAlignment="1">
      <alignment horizontal="right"/>
    </xf>
    <xf numFmtId="0" fontId="8" fillId="8" borderId="0" xfId="0" applyFont="1" applyFill="1" applyAlignment="1">
      <alignment horizontal="center"/>
    </xf>
    <xf numFmtId="0" fontId="2" fillId="0" borderId="0" xfId="0" applyFont="1"/>
    <xf numFmtId="0" fontId="8" fillId="8" borderId="0" xfId="0" applyFont="1" applyFill="1"/>
    <xf numFmtId="0" fontId="8" fillId="8" borderId="27" xfId="0" applyFont="1" applyFill="1" applyBorder="1"/>
    <xf numFmtId="0" fontId="2" fillId="8" borderId="28" xfId="0" applyFont="1" applyFill="1" applyBorder="1" applyAlignment="1">
      <alignment horizontal="right"/>
    </xf>
    <xf numFmtId="0" fontId="8" fillId="8" borderId="29" xfId="0" applyFont="1" applyFill="1" applyBorder="1" applyAlignment="1">
      <alignment horizontal="center"/>
    </xf>
    <xf numFmtId="0" fontId="8" fillId="8" borderId="29" xfId="0" applyFont="1" applyFill="1" applyBorder="1"/>
    <xf numFmtId="0" fontId="8" fillId="8" borderId="30" xfId="0" applyFont="1" applyFill="1" applyBorder="1"/>
    <xf numFmtId="0" fontId="14" fillId="0" borderId="0" xfId="0" applyFont="1"/>
    <xf numFmtId="165" fontId="0" fillId="0" borderId="0" xfId="0" applyNumberFormat="1"/>
    <xf numFmtId="0" fontId="4" fillId="0" borderId="31" xfId="0" applyFont="1" applyFill="1" applyBorder="1" applyAlignment="1">
      <alignment horizontal="left"/>
    </xf>
    <xf numFmtId="0" fontId="13" fillId="0" borderId="31" xfId="0" applyFont="1" applyFill="1" applyBorder="1" applyAlignment="1">
      <alignment horizontal="left"/>
    </xf>
    <xf numFmtId="0" fontId="13" fillId="0" borderId="32" xfId="0" applyFont="1" applyFill="1" applyBorder="1" applyAlignment="1">
      <alignment horizontal="left"/>
    </xf>
    <xf numFmtId="0" fontId="15" fillId="9" borderId="33" xfId="0" applyFont="1" applyFill="1" applyBorder="1" applyAlignment="1">
      <alignment horizontal="center"/>
    </xf>
    <xf numFmtId="0" fontId="15" fillId="9" borderId="34" xfId="0" applyFont="1" applyFill="1" applyBorder="1" applyAlignment="1">
      <alignment horizontal="center"/>
    </xf>
    <xf numFmtId="0" fontId="0" fillId="0" borderId="0" xfId="0" applyNumberFormat="1"/>
    <xf numFmtId="15" fontId="0" fillId="0" borderId="0" xfId="0" applyNumberFormat="1"/>
    <xf numFmtId="0" fontId="8" fillId="0" borderId="35" xfId="0" applyFont="1" applyBorder="1" applyAlignment="1">
      <alignment horizontal="center"/>
    </xf>
    <xf numFmtId="0" fontId="14" fillId="10" borderId="0" xfId="0" applyFont="1" applyFill="1"/>
    <xf numFmtId="0" fontId="4" fillId="10" borderId="36" xfId="0" applyFont="1" applyFill="1" applyBorder="1" applyAlignment="1">
      <alignment horizontal="left"/>
    </xf>
    <xf numFmtId="0" fontId="13" fillId="10" borderId="36" xfId="0" applyFont="1" applyFill="1" applyBorder="1" applyAlignment="1">
      <alignment horizontal="left"/>
    </xf>
    <xf numFmtId="0" fontId="13" fillId="10" borderId="37" xfId="0" applyFont="1" applyFill="1" applyBorder="1" applyAlignment="1">
      <alignment horizontal="left"/>
    </xf>
    <xf numFmtId="0" fontId="0" fillId="10" borderId="0" xfId="0" applyFill="1"/>
    <xf numFmtId="0" fontId="15" fillId="10" borderId="0" xfId="0" applyFont="1" applyFill="1"/>
    <xf numFmtId="0" fontId="15" fillId="0" borderId="0" xfId="0" applyFont="1"/>
    <xf numFmtId="167" fontId="14" fillId="9" borderId="38" xfId="0" applyNumberFormat="1" applyFont="1" applyFill="1" applyBorder="1" applyAlignment="1">
      <alignment horizontal="center"/>
    </xf>
    <xf numFmtId="167" fontId="14" fillId="0" borderId="38" xfId="0" applyNumberFormat="1" applyFont="1" applyBorder="1" applyAlignment="1">
      <alignment horizontal="center"/>
    </xf>
    <xf numFmtId="0" fontId="14" fillId="9" borderId="38" xfId="0" applyFont="1" applyFill="1" applyBorder="1" applyAlignment="1">
      <alignment horizontal="center"/>
    </xf>
    <xf numFmtId="0" fontId="16" fillId="0" borderId="38" xfId="0" applyFont="1" applyBorder="1" applyAlignment="1">
      <alignment horizontal="center"/>
    </xf>
    <xf numFmtId="165" fontId="14" fillId="0" borderId="38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13" fillId="10" borderId="45" xfId="0" applyFont="1" applyFill="1" applyBorder="1" applyAlignment="1">
      <alignment horizontal="center"/>
    </xf>
    <xf numFmtId="0" fontId="13" fillId="10" borderId="0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1" fontId="21" fillId="0" borderId="47" xfId="0" applyNumberFormat="1" applyFont="1" applyBorder="1" applyAlignment="1">
      <alignment horizontal="center"/>
    </xf>
    <xf numFmtId="1" fontId="21" fillId="0" borderId="36" xfId="0" applyNumberFormat="1" applyFont="1" applyBorder="1" applyAlignment="1">
      <alignment horizontal="center"/>
    </xf>
    <xf numFmtId="1" fontId="1" fillId="0" borderId="0" xfId="0" applyNumberFormat="1" applyFont="1" applyBorder="1"/>
    <xf numFmtId="1" fontId="1" fillId="0" borderId="31" xfId="0" applyNumberFormat="1" applyFont="1" applyBorder="1"/>
    <xf numFmtId="1" fontId="21" fillId="0" borderId="48" xfId="0" applyNumberFormat="1" applyFont="1" applyBorder="1" applyAlignment="1">
      <alignment horizontal="center"/>
    </xf>
    <xf numFmtId="1" fontId="1" fillId="11" borderId="49" xfId="0" applyNumberFormat="1" applyFont="1" applyFill="1" applyBorder="1"/>
    <xf numFmtId="0" fontId="0" fillId="0" borderId="0" xfId="0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1" fontId="25" fillId="12" borderId="50" xfId="0" applyNumberFormat="1" applyFont="1" applyFill="1" applyBorder="1"/>
    <xf numFmtId="1" fontId="25" fillId="12" borderId="46" xfId="0" applyNumberFormat="1" applyFont="1" applyFill="1" applyBorder="1"/>
    <xf numFmtId="1" fontId="25" fillId="12" borderId="51" xfId="0" applyNumberFormat="1" applyFont="1" applyFill="1" applyBorder="1"/>
    <xf numFmtId="1" fontId="25" fillId="12" borderId="45" xfId="0" applyNumberFormat="1" applyFont="1" applyFill="1" applyBorder="1"/>
    <xf numFmtId="1" fontId="25" fillId="13" borderId="52" xfId="0" applyNumberFormat="1" applyFont="1" applyFill="1" applyBorder="1"/>
    <xf numFmtId="1" fontId="25" fillId="13" borderId="53" xfId="0" applyNumberFormat="1" applyFont="1" applyFill="1" applyBorder="1"/>
    <xf numFmtId="0" fontId="23" fillId="0" borderId="0" xfId="0" applyFont="1" applyFill="1"/>
    <xf numFmtId="1" fontId="23" fillId="0" borderId="0" xfId="0" applyNumberFormat="1" applyFont="1"/>
    <xf numFmtId="0" fontId="23" fillId="0" borderId="0" xfId="0" applyFont="1" applyAlignment="1">
      <alignment horizontal="right"/>
    </xf>
    <xf numFmtId="1" fontId="27" fillId="0" borderId="0" xfId="0" applyNumberFormat="1" applyFont="1"/>
    <xf numFmtId="1" fontId="25" fillId="13" borderId="45" xfId="0" applyNumberFormat="1" applyFont="1" applyFill="1" applyBorder="1"/>
    <xf numFmtId="0" fontId="1" fillId="0" borderId="0" xfId="0" applyFont="1" applyFill="1" applyAlignment="1">
      <alignment horizontal="right"/>
    </xf>
    <xf numFmtId="0" fontId="24" fillId="0" borderId="0" xfId="0" applyFont="1"/>
    <xf numFmtId="0" fontId="22" fillId="14" borderId="0" xfId="0" applyFont="1" applyFill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3" fillId="0" borderId="0" xfId="0" applyFont="1" applyFill="1"/>
    <xf numFmtId="0" fontId="26" fillId="0" borderId="0" xfId="0" applyFont="1" applyFill="1"/>
    <xf numFmtId="1" fontId="27" fillId="0" borderId="0" xfId="0" applyNumberFormat="1" applyFont="1" applyFill="1"/>
    <xf numFmtId="0" fontId="23" fillId="0" borderId="0" xfId="0" applyFont="1" applyFill="1" applyAlignment="1">
      <alignment horizontal="right"/>
    </xf>
    <xf numFmtId="0" fontId="28" fillId="0" borderId="0" xfId="0" applyFont="1" applyFill="1"/>
    <xf numFmtId="1" fontId="25" fillId="19" borderId="52" xfId="0" applyNumberFormat="1" applyFont="1" applyFill="1" applyBorder="1"/>
    <xf numFmtId="1" fontId="25" fillId="19" borderId="53" xfId="0" applyNumberFormat="1" applyFont="1" applyFill="1" applyBorder="1"/>
    <xf numFmtId="1" fontId="36" fillId="18" borderId="0" xfId="0" applyNumberFormat="1" applyFont="1" applyFill="1"/>
    <xf numFmtId="1" fontId="36" fillId="0" borderId="0" xfId="0" applyNumberFormat="1" applyFont="1"/>
    <xf numFmtId="0" fontId="22" fillId="0" borderId="0" xfId="0" applyFont="1"/>
    <xf numFmtId="1" fontId="37" fillId="0" borderId="0" xfId="0" applyNumberFormat="1" applyFont="1"/>
    <xf numFmtId="0" fontId="22" fillId="0" borderId="0" xfId="0" applyFont="1" applyFill="1"/>
    <xf numFmtId="1" fontId="22" fillId="0" borderId="0" xfId="0" applyNumberFormat="1" applyFont="1"/>
    <xf numFmtId="1" fontId="38" fillId="18" borderId="0" xfId="0" applyNumberFormat="1" applyFont="1" applyFill="1"/>
    <xf numFmtId="1" fontId="38" fillId="18" borderId="0" xfId="0" quotePrefix="1" applyNumberFormat="1" applyFont="1" applyFill="1" applyAlignment="1">
      <alignment horizontal="left"/>
    </xf>
    <xf numFmtId="1" fontId="38" fillId="18" borderId="0" xfId="0" quotePrefix="1" applyNumberFormat="1" applyFont="1" applyFill="1" applyAlignment="1">
      <alignment horizontal="right"/>
    </xf>
    <xf numFmtId="1" fontId="38" fillId="17" borderId="0" xfId="0" applyNumberFormat="1" applyFont="1" applyFill="1"/>
    <xf numFmtId="1" fontId="38" fillId="17" borderId="0" xfId="0" applyNumberFormat="1" applyFont="1" applyFill="1" applyAlignment="1">
      <alignment horizontal="right"/>
    </xf>
    <xf numFmtId="1" fontId="38" fillId="17" borderId="0" xfId="0" quotePrefix="1" applyNumberFormat="1" applyFont="1" applyFill="1" applyAlignment="1">
      <alignment horizontal="left"/>
    </xf>
    <xf numFmtId="1" fontId="38" fillId="22" borderId="0" xfId="0" applyNumberFormat="1" applyFont="1" applyFill="1"/>
    <xf numFmtId="1" fontId="38" fillId="22" borderId="0" xfId="0" applyNumberFormat="1" applyFont="1" applyFill="1" applyAlignment="1">
      <alignment horizontal="right"/>
    </xf>
    <xf numFmtId="1" fontId="38" fillId="22" borderId="0" xfId="0" quotePrefix="1" applyNumberFormat="1" applyFont="1" applyFill="1" applyAlignment="1">
      <alignment horizontal="left"/>
    </xf>
    <xf numFmtId="1" fontId="38" fillId="21" borderId="0" xfId="0" applyNumberFormat="1" applyFont="1" applyFill="1"/>
    <xf numFmtId="1" fontId="38" fillId="21" borderId="0" xfId="0" applyNumberFormat="1" applyFont="1" applyFill="1" applyAlignment="1">
      <alignment horizontal="right"/>
    </xf>
    <xf numFmtId="1" fontId="38" fillId="21" borderId="0" xfId="0" quotePrefix="1" applyNumberFormat="1" applyFont="1" applyFill="1" applyAlignment="1">
      <alignment horizontal="left"/>
    </xf>
    <xf numFmtId="1" fontId="38" fillId="21" borderId="0" xfId="0" quotePrefix="1" applyNumberFormat="1" applyFont="1" applyFill="1" applyAlignment="1">
      <alignment horizontal="right"/>
    </xf>
    <xf numFmtId="1" fontId="38" fillId="23" borderId="0" xfId="0" applyNumberFormat="1" applyFont="1" applyFill="1"/>
    <xf numFmtId="1" fontId="38" fillId="23" borderId="0" xfId="0" quotePrefix="1" applyNumberFormat="1" applyFont="1" applyFill="1" applyAlignment="1">
      <alignment horizontal="right"/>
    </xf>
    <xf numFmtId="1" fontId="38" fillId="23" borderId="0" xfId="0" quotePrefix="1" applyNumberFormat="1" applyFont="1" applyFill="1" applyAlignment="1">
      <alignment horizontal="left"/>
    </xf>
    <xf numFmtId="0" fontId="39" fillId="25" borderId="0" xfId="0" applyFont="1" applyFill="1"/>
    <xf numFmtId="0" fontId="40" fillId="25" borderId="0" xfId="0" applyFont="1" applyFill="1"/>
    <xf numFmtId="0" fontId="39" fillId="25" borderId="0" xfId="0" quotePrefix="1" applyFont="1" applyFill="1" applyAlignment="1">
      <alignment horizontal="left"/>
    </xf>
    <xf numFmtId="1" fontId="25" fillId="19" borderId="67" xfId="0" applyNumberFormat="1" applyFont="1" applyFill="1" applyBorder="1" applyAlignment="1">
      <alignment horizontal="center"/>
    </xf>
    <xf numFmtId="1" fontId="25" fillId="19" borderId="46" xfId="0" applyNumberFormat="1" applyFont="1" applyFill="1" applyBorder="1" applyAlignment="1">
      <alignment horizontal="center"/>
    </xf>
    <xf numFmtId="1" fontId="25" fillId="20" borderId="45" xfId="0" applyNumberFormat="1" applyFont="1" applyFill="1" applyBorder="1" applyAlignment="1">
      <alignment horizontal="center"/>
    </xf>
    <xf numFmtId="1" fontId="25" fillId="20" borderId="46" xfId="0" applyNumberFormat="1" applyFont="1" applyFill="1" applyBorder="1" applyAlignment="1">
      <alignment horizontal="center"/>
    </xf>
    <xf numFmtId="14" fontId="36" fillId="18" borderId="106" xfId="0" applyNumberFormat="1" applyFont="1" applyFill="1" applyBorder="1" applyAlignment="1">
      <alignment horizontal="center"/>
    </xf>
    <xf numFmtId="14" fontId="36" fillId="18" borderId="0" xfId="0" applyNumberFormat="1" applyFont="1" applyFill="1" applyAlignment="1">
      <alignment horizontal="center"/>
    </xf>
    <xf numFmtId="1" fontId="26" fillId="12" borderId="54" xfId="0" applyNumberFormat="1" applyFont="1" applyFill="1" applyBorder="1" applyAlignment="1">
      <alignment horizontal="center"/>
    </xf>
    <xf numFmtId="1" fontId="26" fillId="12" borderId="55" xfId="0" applyNumberFormat="1" applyFont="1" applyFill="1" applyBorder="1" applyAlignment="1">
      <alignment horizontal="center"/>
    </xf>
    <xf numFmtId="1" fontId="26" fillId="12" borderId="56" xfId="0" applyNumberFormat="1" applyFont="1" applyFill="1" applyBorder="1" applyAlignment="1">
      <alignment horizontal="center"/>
    </xf>
    <xf numFmtId="1" fontId="25" fillId="12" borderId="39" xfId="0" applyNumberFormat="1" applyFont="1" applyFill="1" applyBorder="1" applyAlignment="1">
      <alignment horizontal="right"/>
    </xf>
    <xf numFmtId="1" fontId="25" fillId="12" borderId="41" xfId="0" applyNumberFormat="1" applyFont="1" applyFill="1" applyBorder="1" applyAlignment="1">
      <alignment horizontal="right"/>
    </xf>
    <xf numFmtId="1" fontId="25" fillId="12" borderId="57" xfId="0" applyNumberFormat="1" applyFont="1" applyFill="1" applyBorder="1" applyAlignment="1">
      <alignment horizontal="right"/>
    </xf>
    <xf numFmtId="1" fontId="26" fillId="12" borderId="58" xfId="0" applyNumberFormat="1" applyFont="1" applyFill="1" applyBorder="1" applyAlignment="1">
      <alignment horizontal="center"/>
    </xf>
    <xf numFmtId="1" fontId="26" fillId="12" borderId="44" xfId="0" applyNumberFormat="1" applyFont="1" applyFill="1" applyBorder="1" applyAlignment="1">
      <alignment horizontal="center"/>
    </xf>
    <xf numFmtId="1" fontId="26" fillId="12" borderId="42" xfId="0" applyNumberFormat="1" applyFont="1" applyFill="1" applyBorder="1" applyAlignment="1">
      <alignment horizontal="center"/>
    </xf>
    <xf numFmtId="1" fontId="26" fillId="19" borderId="58" xfId="0" applyNumberFormat="1" applyFont="1" applyFill="1" applyBorder="1" applyAlignment="1">
      <alignment horizontal="center"/>
    </xf>
    <xf numFmtId="1" fontId="26" fillId="19" borderId="44" xfId="0" applyNumberFormat="1" applyFont="1" applyFill="1" applyBorder="1" applyAlignment="1">
      <alignment horizontal="center"/>
    </xf>
    <xf numFmtId="1" fontId="25" fillId="19" borderId="57" xfId="0" applyNumberFormat="1" applyFont="1" applyFill="1" applyBorder="1" applyAlignment="1">
      <alignment horizontal="right"/>
    </xf>
    <xf numFmtId="1" fontId="25" fillId="19" borderId="41" xfId="0" applyNumberFormat="1" applyFont="1" applyFill="1" applyBorder="1" applyAlignment="1">
      <alignment horizontal="right"/>
    </xf>
    <xf numFmtId="1" fontId="26" fillId="20" borderId="42" xfId="0" applyNumberFormat="1" applyFont="1" applyFill="1" applyBorder="1" applyAlignment="1">
      <alignment horizontal="center"/>
    </xf>
    <xf numFmtId="1" fontId="26" fillId="20" borderId="44" xfId="0" applyNumberFormat="1" applyFont="1" applyFill="1" applyBorder="1" applyAlignment="1">
      <alignment horizontal="center"/>
    </xf>
    <xf numFmtId="1" fontId="25" fillId="20" borderId="39" xfId="0" applyNumberFormat="1" applyFont="1" applyFill="1" applyBorder="1" applyAlignment="1">
      <alignment horizontal="right"/>
    </xf>
    <xf numFmtId="1" fontId="25" fillId="20" borderId="41" xfId="0" applyNumberFormat="1" applyFont="1" applyFill="1" applyBorder="1" applyAlignment="1">
      <alignment horizontal="right"/>
    </xf>
    <xf numFmtId="1" fontId="25" fillId="13" borderId="39" xfId="0" applyNumberFormat="1" applyFont="1" applyFill="1" applyBorder="1" applyAlignment="1">
      <alignment horizontal="right"/>
    </xf>
    <xf numFmtId="1" fontId="25" fillId="13" borderId="59" xfId="0" applyNumberFormat="1" applyFont="1" applyFill="1" applyBorder="1" applyAlignment="1">
      <alignment horizontal="right"/>
    </xf>
    <xf numFmtId="1" fontId="26" fillId="13" borderId="56" xfId="0" applyNumberFormat="1" applyFont="1" applyFill="1" applyBorder="1" applyAlignment="1">
      <alignment horizontal="center"/>
    </xf>
    <xf numFmtId="1" fontId="26" fillId="13" borderId="60" xfId="0" applyNumberFormat="1" applyFont="1" applyFill="1" applyBorder="1" applyAlignment="1">
      <alignment horizontal="center"/>
    </xf>
    <xf numFmtId="0" fontId="33" fillId="12" borderId="61" xfId="0" applyFont="1" applyFill="1" applyBorder="1" applyAlignment="1">
      <alignment horizontal="center"/>
    </xf>
    <xf numFmtId="0" fontId="33" fillId="12" borderId="62" xfId="0" applyFont="1" applyFill="1" applyBorder="1" applyAlignment="1">
      <alignment horizontal="center"/>
    </xf>
    <xf numFmtId="0" fontId="33" fillId="12" borderId="63" xfId="0" applyFont="1" applyFill="1" applyBorder="1" applyAlignment="1">
      <alignment horizontal="center"/>
    </xf>
    <xf numFmtId="0" fontId="33" fillId="12" borderId="64" xfId="0" applyFont="1" applyFill="1" applyBorder="1" applyAlignment="1">
      <alignment horizontal="center"/>
    </xf>
    <xf numFmtId="0" fontId="33" fillId="5" borderId="65" xfId="0" applyFont="1" applyFill="1" applyBorder="1" applyAlignment="1">
      <alignment horizontal="center"/>
    </xf>
    <xf numFmtId="0" fontId="33" fillId="5" borderId="66" xfId="0" applyFont="1" applyFill="1" applyBorder="1" applyAlignment="1">
      <alignment horizontal="center"/>
    </xf>
    <xf numFmtId="1" fontId="26" fillId="13" borderId="42" xfId="0" applyNumberFormat="1" applyFont="1" applyFill="1" applyBorder="1" applyAlignment="1">
      <alignment horizontal="center"/>
    </xf>
    <xf numFmtId="1" fontId="26" fillId="13" borderId="68" xfId="0" applyNumberFormat="1" applyFont="1" applyFill="1" applyBorder="1" applyAlignment="1">
      <alignment horizontal="center"/>
    </xf>
    <xf numFmtId="1" fontId="25" fillId="12" borderId="67" xfId="0" applyNumberFormat="1" applyFont="1" applyFill="1" applyBorder="1" applyAlignment="1">
      <alignment horizontal="center"/>
    </xf>
    <xf numFmtId="1" fontId="25" fillId="12" borderId="46" xfId="0" applyNumberFormat="1" applyFont="1" applyFill="1" applyBorder="1" applyAlignment="1">
      <alignment horizontal="center"/>
    </xf>
    <xf numFmtId="1" fontId="25" fillId="12" borderId="45" xfId="0" applyNumberFormat="1" applyFont="1" applyFill="1" applyBorder="1" applyAlignment="1">
      <alignment horizontal="center"/>
    </xf>
    <xf numFmtId="1" fontId="25" fillId="13" borderId="45" xfId="0" applyNumberFormat="1" applyFont="1" applyFill="1" applyBorder="1" applyAlignment="1">
      <alignment horizontal="center"/>
    </xf>
    <xf numFmtId="1" fontId="25" fillId="13" borderId="53" xfId="0" applyNumberFormat="1" applyFont="1" applyFill="1" applyBorder="1" applyAlignment="1">
      <alignment horizontal="center"/>
    </xf>
    <xf numFmtId="1" fontId="35" fillId="13" borderId="56" xfId="0" applyNumberFormat="1" applyFont="1" applyFill="1" applyBorder="1" applyAlignment="1">
      <alignment horizontal="center"/>
    </xf>
    <xf numFmtId="1" fontId="35" fillId="13" borderId="60" xfId="0" applyNumberFormat="1" applyFont="1" applyFill="1" applyBorder="1" applyAlignment="1">
      <alignment horizontal="center"/>
    </xf>
    <xf numFmtId="1" fontId="35" fillId="12" borderId="56" xfId="0" applyNumberFormat="1" applyFont="1" applyFill="1" applyBorder="1" applyAlignment="1">
      <alignment horizontal="center"/>
    </xf>
    <xf numFmtId="1" fontId="35" fillId="12" borderId="55" xfId="0" applyNumberFormat="1" applyFont="1" applyFill="1" applyBorder="1" applyAlignment="1">
      <alignment horizontal="center"/>
    </xf>
    <xf numFmtId="1" fontId="35" fillId="12" borderId="42" xfId="0" applyNumberFormat="1" applyFont="1" applyFill="1" applyBorder="1" applyAlignment="1">
      <alignment horizontal="center"/>
    </xf>
    <xf numFmtId="1" fontId="35" fillId="12" borderId="44" xfId="0" applyNumberFormat="1" applyFont="1" applyFill="1" applyBorder="1" applyAlignment="1">
      <alignment horizontal="center"/>
    </xf>
    <xf numFmtId="1" fontId="35" fillId="13" borderId="42" xfId="0" applyNumberFormat="1" applyFont="1" applyFill="1" applyBorder="1" applyAlignment="1">
      <alignment horizontal="center"/>
    </xf>
    <xf numFmtId="1" fontId="35" fillId="13" borderId="68" xfId="0" applyNumberFormat="1" applyFont="1" applyFill="1" applyBorder="1" applyAlignment="1">
      <alignment horizontal="center"/>
    </xf>
    <xf numFmtId="1" fontId="26" fillId="16" borderId="58" xfId="0" applyNumberFormat="1" applyFont="1" applyFill="1" applyBorder="1" applyAlignment="1">
      <alignment horizontal="center"/>
    </xf>
    <xf numFmtId="1" fontId="26" fillId="16" borderId="44" xfId="0" applyNumberFormat="1" applyFont="1" applyFill="1" applyBorder="1" applyAlignment="1">
      <alignment horizontal="center"/>
    </xf>
    <xf numFmtId="1" fontId="25" fillId="16" borderId="67" xfId="0" applyNumberFormat="1" applyFont="1" applyFill="1" applyBorder="1" applyAlignment="1">
      <alignment horizontal="center"/>
    </xf>
    <xf numFmtId="1" fontId="25" fillId="16" borderId="46" xfId="0" applyNumberFormat="1" applyFont="1" applyFill="1" applyBorder="1" applyAlignment="1">
      <alignment horizontal="center"/>
    </xf>
    <xf numFmtId="1" fontId="25" fillId="16" borderId="57" xfId="0" applyNumberFormat="1" applyFont="1" applyFill="1" applyBorder="1" applyAlignment="1">
      <alignment horizontal="right"/>
    </xf>
    <xf numFmtId="1" fontId="25" fillId="16" borderId="41" xfId="0" applyNumberFormat="1" applyFont="1" applyFill="1" applyBorder="1" applyAlignment="1">
      <alignment horizontal="right"/>
    </xf>
    <xf numFmtId="0" fontId="33" fillId="12" borderId="69" xfId="0" applyFont="1" applyFill="1" applyBorder="1" applyAlignment="1">
      <alignment horizontal="center"/>
    </xf>
    <xf numFmtId="49" fontId="29" fillId="15" borderId="70" xfId="0" applyNumberFormat="1" applyFont="1" applyFill="1" applyBorder="1" applyAlignment="1">
      <alignment horizontal="center" vertical="center"/>
    </xf>
    <xf numFmtId="49" fontId="29" fillId="15" borderId="71" xfId="0" applyNumberFormat="1" applyFont="1" applyFill="1" applyBorder="1" applyAlignment="1">
      <alignment horizontal="center" vertical="center"/>
    </xf>
    <xf numFmtId="1" fontId="26" fillId="16" borderId="42" xfId="0" applyNumberFormat="1" applyFont="1" applyFill="1" applyBorder="1" applyAlignment="1">
      <alignment horizontal="center"/>
    </xf>
    <xf numFmtId="1" fontId="25" fillId="19" borderId="45" xfId="0" applyNumberFormat="1" applyFont="1" applyFill="1" applyBorder="1" applyAlignment="1">
      <alignment horizontal="center"/>
    </xf>
    <xf numFmtId="1" fontId="26" fillId="19" borderId="42" xfId="0" applyNumberFormat="1" applyFont="1" applyFill="1" applyBorder="1" applyAlignment="1">
      <alignment horizontal="center"/>
    </xf>
    <xf numFmtId="1" fontId="25" fillId="16" borderId="39" xfId="0" applyNumberFormat="1" applyFont="1" applyFill="1" applyBorder="1" applyAlignment="1">
      <alignment horizontal="right"/>
    </xf>
    <xf numFmtId="1" fontId="25" fillId="16" borderId="45" xfId="0" applyNumberFormat="1" applyFont="1" applyFill="1" applyBorder="1" applyAlignment="1">
      <alignment horizontal="center"/>
    </xf>
    <xf numFmtId="1" fontId="25" fillId="19" borderId="39" xfId="0" applyNumberFormat="1" applyFont="1" applyFill="1" applyBorder="1" applyAlignment="1">
      <alignment horizontal="right"/>
    </xf>
    <xf numFmtId="0" fontId="29" fillId="15" borderId="72" xfId="0" applyFont="1" applyFill="1" applyBorder="1" applyAlignment="1">
      <alignment horizontal="center" vertical="center"/>
    </xf>
    <xf numFmtId="0" fontId="29" fillId="15" borderId="73" xfId="0" applyFont="1" applyFill="1" applyBorder="1" applyAlignment="1">
      <alignment horizontal="center" vertical="center"/>
    </xf>
    <xf numFmtId="1" fontId="5" fillId="13" borderId="45" xfId="0" applyNumberFormat="1" applyFont="1" applyFill="1" applyBorder="1" applyAlignment="1">
      <alignment horizontal="center"/>
    </xf>
    <xf numFmtId="1" fontId="5" fillId="13" borderId="53" xfId="0" applyNumberFormat="1" applyFont="1" applyFill="1" applyBorder="1" applyAlignment="1">
      <alignment horizontal="center"/>
    </xf>
    <xf numFmtId="1" fontId="5" fillId="12" borderId="45" xfId="0" applyNumberFormat="1" applyFont="1" applyFill="1" applyBorder="1" applyAlignment="1">
      <alignment horizontal="center"/>
    </xf>
    <xf numFmtId="1" fontId="5" fillId="12" borderId="46" xfId="0" applyNumberFormat="1" applyFont="1" applyFill="1" applyBorder="1" applyAlignment="1">
      <alignment horizontal="center"/>
    </xf>
    <xf numFmtId="1" fontId="35" fillId="19" borderId="42" xfId="0" applyNumberFormat="1" applyFont="1" applyFill="1" applyBorder="1" applyAlignment="1">
      <alignment horizontal="center"/>
    </xf>
    <xf numFmtId="1" fontId="35" fillId="19" borderId="44" xfId="0" applyNumberFormat="1" applyFont="1" applyFill="1" applyBorder="1" applyAlignment="1">
      <alignment horizontal="center"/>
    </xf>
    <xf numFmtId="1" fontId="5" fillId="19" borderId="45" xfId="0" applyNumberFormat="1" applyFont="1" applyFill="1" applyBorder="1" applyAlignment="1">
      <alignment horizontal="center"/>
    </xf>
    <xf numFmtId="1" fontId="5" fillId="19" borderId="46" xfId="0" applyNumberFormat="1" applyFont="1" applyFill="1" applyBorder="1" applyAlignment="1">
      <alignment horizontal="center"/>
    </xf>
    <xf numFmtId="1" fontId="35" fillId="16" borderId="42" xfId="0" applyNumberFormat="1" applyFont="1" applyFill="1" applyBorder="1" applyAlignment="1">
      <alignment horizontal="center"/>
    </xf>
    <xf numFmtId="1" fontId="35" fillId="16" borderId="68" xfId="0" applyNumberFormat="1" applyFont="1" applyFill="1" applyBorder="1" applyAlignment="1">
      <alignment horizontal="center"/>
    </xf>
    <xf numFmtId="1" fontId="5" fillId="16" borderId="45" xfId="0" applyNumberFormat="1" applyFont="1" applyFill="1" applyBorder="1" applyAlignment="1">
      <alignment horizontal="center"/>
    </xf>
    <xf numFmtId="1" fontId="5" fillId="16" borderId="53" xfId="0" applyNumberFormat="1" applyFont="1" applyFill="1" applyBorder="1" applyAlignment="1">
      <alignment horizontal="center"/>
    </xf>
    <xf numFmtId="1" fontId="25" fillId="16" borderId="59" xfId="0" applyNumberFormat="1" applyFont="1" applyFill="1" applyBorder="1" applyAlignment="1">
      <alignment horizontal="right"/>
    </xf>
    <xf numFmtId="0" fontId="30" fillId="7" borderId="39" xfId="0" applyFont="1" applyFill="1" applyBorder="1" applyAlignment="1">
      <alignment horizontal="center" vertical="center"/>
    </xf>
    <xf numFmtId="0" fontId="30" fillId="7" borderId="40" xfId="0" applyFont="1" applyFill="1" applyBorder="1" applyAlignment="1">
      <alignment horizontal="center" vertical="center"/>
    </xf>
    <xf numFmtId="0" fontId="30" fillId="7" borderId="41" xfId="0" applyFont="1" applyFill="1" applyBorder="1" applyAlignment="1">
      <alignment horizontal="center" vertical="center"/>
    </xf>
    <xf numFmtId="0" fontId="30" fillId="7" borderId="42" xfId="0" applyFont="1" applyFill="1" applyBorder="1" applyAlignment="1">
      <alignment horizontal="center" vertical="center"/>
    </xf>
    <xf numFmtId="0" fontId="30" fillId="7" borderId="43" xfId="0" applyFont="1" applyFill="1" applyBorder="1" applyAlignment="1">
      <alignment horizontal="center" vertical="center"/>
    </xf>
    <xf numFmtId="0" fontId="30" fillId="7" borderId="44" xfId="0" applyFont="1" applyFill="1" applyBorder="1" applyAlignment="1">
      <alignment horizontal="center" vertical="center"/>
    </xf>
    <xf numFmtId="0" fontId="34" fillId="13" borderId="65" xfId="0" applyFont="1" applyFill="1" applyBorder="1" applyAlignment="1">
      <alignment horizontal="center"/>
    </xf>
    <xf numFmtId="0" fontId="34" fillId="13" borderId="66" xfId="0" applyFont="1" applyFill="1" applyBorder="1" applyAlignment="1">
      <alignment horizontal="center"/>
    </xf>
    <xf numFmtId="1" fontId="26" fillId="19" borderId="68" xfId="0" applyNumberFormat="1" applyFont="1" applyFill="1" applyBorder="1" applyAlignment="1">
      <alignment horizontal="center"/>
    </xf>
    <xf numFmtId="1" fontId="25" fillId="19" borderId="59" xfId="0" applyNumberFormat="1" applyFont="1" applyFill="1" applyBorder="1" applyAlignment="1">
      <alignment horizontal="right"/>
    </xf>
    <xf numFmtId="1" fontId="25" fillId="19" borderId="53" xfId="0" applyNumberFormat="1" applyFont="1" applyFill="1" applyBorder="1" applyAlignment="1">
      <alignment horizontal="center"/>
    </xf>
    <xf numFmtId="1" fontId="26" fillId="12" borderId="74" xfId="0" applyNumberFormat="1" applyFont="1" applyFill="1" applyBorder="1" applyAlignment="1">
      <alignment horizontal="center"/>
    </xf>
    <xf numFmtId="1" fontId="26" fillId="12" borderId="75" xfId="0" applyNumberFormat="1" applyFont="1" applyFill="1" applyBorder="1" applyAlignment="1">
      <alignment horizontal="center"/>
    </xf>
    <xf numFmtId="1" fontId="26" fillId="13" borderId="74" xfId="0" applyNumberFormat="1" applyFont="1" applyFill="1" applyBorder="1" applyAlignment="1">
      <alignment horizontal="center"/>
    </xf>
    <xf numFmtId="1" fontId="26" fillId="13" borderId="76" xfId="0" applyNumberFormat="1" applyFont="1" applyFill="1" applyBorder="1" applyAlignment="1">
      <alignment horizontal="center"/>
    </xf>
    <xf numFmtId="1" fontId="25" fillId="12" borderId="77" xfId="0" applyNumberFormat="1" applyFont="1" applyFill="1" applyBorder="1" applyAlignment="1">
      <alignment horizontal="center"/>
    </xf>
    <xf numFmtId="1" fontId="26" fillId="12" borderId="78" xfId="0" applyNumberFormat="1" applyFont="1" applyFill="1" applyBorder="1" applyAlignment="1">
      <alignment horizontal="center"/>
    </xf>
    <xf numFmtId="1" fontId="25" fillId="13" borderId="79" xfId="0" applyNumberFormat="1" applyFont="1" applyFill="1" applyBorder="1" applyAlignment="1">
      <alignment horizontal="right"/>
    </xf>
    <xf numFmtId="1" fontId="25" fillId="13" borderId="80" xfId="0" applyNumberFormat="1" applyFont="1" applyFill="1" applyBorder="1" applyAlignment="1">
      <alignment horizontal="center"/>
    </xf>
    <xf numFmtId="1" fontId="26" fillId="12" borderId="81" xfId="0" applyNumberFormat="1" applyFont="1" applyFill="1" applyBorder="1" applyAlignment="1">
      <alignment horizontal="center"/>
    </xf>
    <xf numFmtId="1" fontId="25" fillId="12" borderId="82" xfId="0" applyNumberFormat="1" applyFont="1" applyFill="1" applyBorder="1" applyAlignment="1">
      <alignment horizontal="right"/>
    </xf>
    <xf numFmtId="1" fontId="26" fillId="13" borderId="83" xfId="0" applyNumberFormat="1" applyFont="1" applyFill="1" applyBorder="1" applyAlignment="1">
      <alignment horizontal="center"/>
    </xf>
    <xf numFmtId="1" fontId="26" fillId="16" borderId="81" xfId="0" applyNumberFormat="1" applyFont="1" applyFill="1" applyBorder="1" applyAlignment="1">
      <alignment horizontal="center"/>
    </xf>
    <xf numFmtId="1" fontId="25" fillId="16" borderId="80" xfId="0" applyNumberFormat="1" applyFont="1" applyFill="1" applyBorder="1" applyAlignment="1">
      <alignment horizontal="center"/>
    </xf>
    <xf numFmtId="1" fontId="26" fillId="16" borderId="83" xfId="0" applyNumberFormat="1" applyFont="1" applyFill="1" applyBorder="1" applyAlignment="1">
      <alignment horizontal="center"/>
    </xf>
    <xf numFmtId="1" fontId="25" fillId="16" borderId="82" xfId="0" applyNumberFormat="1" applyFont="1" applyFill="1" applyBorder="1" applyAlignment="1">
      <alignment horizontal="right"/>
    </xf>
    <xf numFmtId="1" fontId="25" fillId="16" borderId="77" xfId="0" applyNumberFormat="1" applyFont="1" applyFill="1" applyBorder="1" applyAlignment="1">
      <alignment horizontal="center"/>
    </xf>
    <xf numFmtId="1" fontId="25" fillId="16" borderId="79" xfId="0" applyNumberFormat="1" applyFont="1" applyFill="1" applyBorder="1" applyAlignment="1">
      <alignment horizontal="right"/>
    </xf>
    <xf numFmtId="49" fontId="29" fillId="15" borderId="84" xfId="0" applyNumberFormat="1" applyFont="1" applyFill="1" applyBorder="1" applyAlignment="1">
      <alignment horizontal="center" vertical="center"/>
    </xf>
    <xf numFmtId="49" fontId="29" fillId="15" borderId="85" xfId="0" applyNumberFormat="1" applyFont="1" applyFill="1" applyBorder="1" applyAlignment="1">
      <alignment horizontal="center" vertical="center"/>
    </xf>
    <xf numFmtId="0" fontId="33" fillId="12" borderId="86" xfId="0" applyFont="1" applyFill="1" applyBorder="1" applyAlignment="1">
      <alignment horizontal="center"/>
    </xf>
    <xf numFmtId="0" fontId="33" fillId="12" borderId="87" xfId="0" applyFont="1" applyFill="1" applyBorder="1" applyAlignment="1">
      <alignment horizontal="center"/>
    </xf>
    <xf numFmtId="0" fontId="33" fillId="12" borderId="65" xfId="0" applyFont="1" applyFill="1" applyBorder="1" applyAlignment="1">
      <alignment horizontal="center"/>
    </xf>
    <xf numFmtId="1" fontId="25" fillId="24" borderId="39" xfId="0" applyNumberFormat="1" applyFont="1" applyFill="1" applyBorder="1" applyAlignment="1">
      <alignment horizontal="right"/>
    </xf>
    <xf numFmtId="1" fontId="25" fillId="24" borderId="41" xfId="0" applyNumberFormat="1" applyFont="1" applyFill="1" applyBorder="1" applyAlignment="1">
      <alignment horizontal="right"/>
    </xf>
    <xf numFmtId="1" fontId="25" fillId="24" borderId="45" xfId="0" applyNumberFormat="1" applyFont="1" applyFill="1" applyBorder="1" applyAlignment="1">
      <alignment horizontal="center"/>
    </xf>
    <xf numFmtId="1" fontId="25" fillId="24" borderId="46" xfId="0" applyNumberFormat="1" applyFont="1" applyFill="1" applyBorder="1" applyAlignment="1">
      <alignment horizontal="center"/>
    </xf>
    <xf numFmtId="1" fontId="26" fillId="24" borderId="42" xfId="0" applyNumberFormat="1" applyFont="1" applyFill="1" applyBorder="1" applyAlignment="1">
      <alignment horizontal="center"/>
    </xf>
    <xf numFmtId="1" fontId="26" fillId="24" borderId="44" xfId="0" applyNumberFormat="1" applyFont="1" applyFill="1" applyBorder="1" applyAlignment="1">
      <alignment horizontal="center"/>
    </xf>
    <xf numFmtId="1" fontId="25" fillId="22" borderId="67" xfId="0" applyNumberFormat="1" applyFont="1" applyFill="1" applyBorder="1" applyAlignment="1">
      <alignment horizontal="center"/>
    </xf>
    <xf numFmtId="1" fontId="25" fillId="22" borderId="46" xfId="0" applyNumberFormat="1" applyFont="1" applyFill="1" applyBorder="1" applyAlignment="1">
      <alignment horizontal="center"/>
    </xf>
    <xf numFmtId="1" fontId="25" fillId="22" borderId="57" xfId="0" applyNumberFormat="1" applyFont="1" applyFill="1" applyBorder="1" applyAlignment="1">
      <alignment horizontal="right"/>
    </xf>
    <xf numFmtId="1" fontId="25" fillId="22" borderId="41" xfId="0" applyNumberFormat="1" applyFont="1" applyFill="1" applyBorder="1" applyAlignment="1">
      <alignment horizontal="right"/>
    </xf>
    <xf numFmtId="0" fontId="22" fillId="14" borderId="26" xfId="0" applyFont="1" applyFill="1" applyBorder="1" applyAlignment="1">
      <alignment horizontal="center"/>
    </xf>
    <xf numFmtId="0" fontId="22" fillId="14" borderId="0" xfId="0" applyFont="1" applyFill="1" applyBorder="1" applyAlignment="1">
      <alignment horizontal="center"/>
    </xf>
    <xf numFmtId="0" fontId="22" fillId="14" borderId="27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1" fillId="3" borderId="27" xfId="0" applyFont="1" applyFill="1" applyBorder="1" applyAlignment="1">
      <alignment horizontal="center"/>
    </xf>
    <xf numFmtId="0" fontId="29" fillId="15" borderId="88" xfId="0" applyFont="1" applyFill="1" applyBorder="1" applyAlignment="1">
      <alignment horizontal="center" vertical="center"/>
    </xf>
    <xf numFmtId="0" fontId="29" fillId="15" borderId="89" xfId="0" applyFont="1" applyFill="1" applyBorder="1" applyAlignment="1">
      <alignment horizontal="center" vertical="center"/>
    </xf>
    <xf numFmtId="0" fontId="33" fillId="13" borderId="65" xfId="0" applyFont="1" applyFill="1" applyBorder="1" applyAlignment="1">
      <alignment horizontal="center"/>
    </xf>
    <xf numFmtId="0" fontId="33" fillId="13" borderId="66" xfId="0" applyFont="1" applyFill="1" applyBorder="1" applyAlignment="1">
      <alignment horizontal="center"/>
    </xf>
    <xf numFmtId="0" fontId="33" fillId="13" borderId="90" xfId="0" applyFont="1" applyFill="1" applyBorder="1" applyAlignment="1">
      <alignment horizontal="center"/>
    </xf>
    <xf numFmtId="1" fontId="1" fillId="0" borderId="91" xfId="0" applyNumberFormat="1" applyFont="1" applyBorder="1" applyAlignment="1">
      <alignment horizontal="center"/>
    </xf>
    <xf numFmtId="1" fontId="1" fillId="0" borderId="92" xfId="0" applyNumberFormat="1" applyFont="1" applyBorder="1" applyAlignment="1">
      <alignment horizontal="center"/>
    </xf>
    <xf numFmtId="1" fontId="1" fillId="0" borderId="93" xfId="0" applyNumberFormat="1" applyFont="1" applyBorder="1" applyAlignment="1">
      <alignment horizontal="center"/>
    </xf>
    <xf numFmtId="1" fontId="1" fillId="0" borderId="65" xfId="0" applyNumberFormat="1" applyFont="1" applyBorder="1" applyAlignment="1">
      <alignment horizontal="center"/>
    </xf>
    <xf numFmtId="1" fontId="1" fillId="0" borderId="94" xfId="0" applyNumberFormat="1" applyFont="1" applyBorder="1" applyAlignment="1">
      <alignment horizontal="center"/>
    </xf>
    <xf numFmtId="1" fontId="1" fillId="0" borderId="95" xfId="0" applyNumberFormat="1" applyFont="1" applyBorder="1" applyAlignment="1">
      <alignment horizontal="center"/>
    </xf>
    <xf numFmtId="1" fontId="1" fillId="0" borderId="96" xfId="0" applyNumberFormat="1" applyFont="1" applyBorder="1" applyAlignment="1">
      <alignment horizontal="center"/>
    </xf>
    <xf numFmtId="1" fontId="1" fillId="0" borderId="97" xfId="0" applyNumberFormat="1" applyFont="1" applyBorder="1" applyAlignment="1">
      <alignment horizontal="center"/>
    </xf>
    <xf numFmtId="1" fontId="1" fillId="0" borderId="98" xfId="0" applyNumberFormat="1" applyFont="1" applyBorder="1" applyAlignment="1">
      <alignment horizontal="center"/>
    </xf>
    <xf numFmtId="0" fontId="8" fillId="0" borderId="9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7" borderId="100" xfId="0" applyFont="1" applyFill="1" applyBorder="1" applyAlignment="1">
      <alignment horizontal="center"/>
    </xf>
    <xf numFmtId="0" fontId="8" fillId="7" borderId="101" xfId="0" applyFont="1" applyFill="1" applyBorder="1" applyAlignment="1">
      <alignment horizontal="center"/>
    </xf>
    <xf numFmtId="0" fontId="8" fillId="7" borderId="99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2" fillId="8" borderId="102" xfId="0" applyFont="1" applyFill="1" applyBorder="1" applyAlignment="1">
      <alignment horizontal="center"/>
    </xf>
    <xf numFmtId="0" fontId="12" fillId="8" borderId="103" xfId="0" applyFont="1" applyFill="1" applyBorder="1" applyAlignment="1">
      <alignment horizontal="center"/>
    </xf>
    <xf numFmtId="0" fontId="11" fillId="3" borderId="104" xfId="0" applyFont="1" applyFill="1" applyBorder="1" applyAlignment="1">
      <alignment horizontal="center"/>
    </xf>
    <xf numFmtId="0" fontId="11" fillId="3" borderId="105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left"/>
    </xf>
    <xf numFmtId="0" fontId="10" fillId="8" borderId="12" xfId="0" applyFont="1" applyFill="1" applyBorder="1" applyAlignment="1">
      <alignment horizontal="left"/>
    </xf>
  </cellXfs>
  <cellStyles count="1">
    <cellStyle name="Normal" xfId="0" builtinId="0"/>
  </cellStyles>
  <dxfs count="542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6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C99"/>
      <rgbColor rgb="00EFBF8F"/>
      <rgbColor rgb="00CCFFFF"/>
      <rgbColor rgb="0099CCFF"/>
      <rgbColor rgb="00CCFFCC"/>
      <rgbColor rgb="00C0C0C0"/>
      <rgbColor rgb="00666699"/>
      <rgbColor rgb="00333399"/>
      <rgbColor rgb="00FF00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91440</xdr:colOff>
      <xdr:row>33</xdr:row>
      <xdr:rowOff>7620</xdr:rowOff>
    </xdr:from>
    <xdr:to>
      <xdr:col>45</xdr:col>
      <xdr:colOff>259080</xdr:colOff>
      <xdr:row>77</xdr:row>
      <xdr:rowOff>6773</xdr:rowOff>
    </xdr:to>
    <xdr:pic>
      <xdr:nvPicPr>
        <xdr:cNvPr id="1025" name="Image 1" descr="n884-869_RVB+Lx_210906_AD02h20m35s-Déc+57°04'2s_TOA130_1000-7.7_ASI2400MC_Pose RVB 13x60+LX2x180_Total RVB+Lx0h19_Dark15 Flat13_Cmos-15° Air11.8°_Charvet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58740" y="4899660"/>
          <a:ext cx="10629900" cy="6857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102"/>
  <sheetViews>
    <sheetView tabSelected="1" zoomScaleNormal="100" workbookViewId="0">
      <pane ySplit="3" topLeftCell="A4" activePane="bottomLeft" state="frozen"/>
      <selection pane="bottomLeft" activeCell="B20" sqref="B20:C20"/>
    </sheetView>
  </sheetViews>
  <sheetFormatPr baseColWidth="10" defaultRowHeight="13.2"/>
  <cols>
    <col min="1" max="1" width="2.33203125" customWidth="1"/>
    <col min="2" max="24" width="5.109375" customWidth="1"/>
    <col min="25" max="26" width="4.88671875" customWidth="1"/>
    <col min="27" max="28" width="5.33203125" customWidth="1"/>
    <col min="29" max="30" width="5.109375" customWidth="1"/>
    <col min="31" max="31" width="4.33203125" customWidth="1"/>
    <col min="32" max="39" width="5.109375" customWidth="1"/>
    <col min="40" max="41" width="4.88671875" customWidth="1"/>
    <col min="42" max="43" width="5.33203125" customWidth="1"/>
    <col min="44" max="45" width="5.109375" customWidth="1"/>
    <col min="46" max="46" width="5.44140625" customWidth="1"/>
    <col min="47" max="54" width="5.109375" customWidth="1"/>
    <col min="55" max="56" width="4.88671875" customWidth="1"/>
    <col min="57" max="58" width="5.33203125" customWidth="1"/>
    <col min="59" max="60" width="5.109375" customWidth="1"/>
  </cols>
  <sheetData>
    <row r="1" spans="1:60" s="130" customFormat="1" ht="15.6">
      <c r="A1" s="127"/>
      <c r="B1" s="290" t="s">
        <v>0</v>
      </c>
      <c r="C1" s="290"/>
      <c r="D1" s="291"/>
      <c r="E1" s="287">
        <v>2022</v>
      </c>
      <c r="F1" s="288"/>
      <c r="G1" s="288"/>
      <c r="H1" s="289"/>
      <c r="I1" s="128"/>
      <c r="J1" s="129" t="s">
        <v>1</v>
      </c>
      <c r="K1" s="129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</row>
    <row r="2" spans="1:60" ht="12.75" customHeight="1">
      <c r="A2" s="1"/>
      <c r="B2" s="244">
        <f>YEAR(année)</f>
        <v>2022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6"/>
    </row>
    <row r="3" spans="1:60" ht="13.5" customHeight="1">
      <c r="A3" s="1"/>
      <c r="B3" s="247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9"/>
    </row>
    <row r="4" spans="1:60" s="104" customFormat="1" ht="10.050000000000001" customHeight="1" thickBot="1">
      <c r="A4" s="99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</row>
    <row r="5" spans="1:60">
      <c r="A5" s="1"/>
      <c r="B5" s="105" t="s">
        <v>87</v>
      </c>
      <c r="C5" s="297" t="s">
        <v>89</v>
      </c>
      <c r="D5" s="298"/>
      <c r="E5" s="299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ht="12.75" hidden="1" customHeight="1" thickBot="1">
      <c r="A6" s="1"/>
      <c r="B6" s="106">
        <v>2</v>
      </c>
      <c r="C6" s="107"/>
      <c r="D6" s="107">
        <v>3</v>
      </c>
      <c r="E6" s="108"/>
      <c r="F6" s="2">
        <v>4</v>
      </c>
      <c r="G6" s="2"/>
      <c r="H6" s="2">
        <v>5</v>
      </c>
      <c r="I6" s="2"/>
      <c r="J6" s="2">
        <v>6</v>
      </c>
      <c r="K6" s="2"/>
      <c r="L6" s="2">
        <v>7</v>
      </c>
      <c r="M6" s="2"/>
      <c r="N6" s="2">
        <v>1</v>
      </c>
      <c r="O6" s="2"/>
      <c r="P6" s="1"/>
      <c r="Q6" s="2">
        <v>2</v>
      </c>
      <c r="R6" s="2"/>
      <c r="S6" s="2">
        <v>3</v>
      </c>
      <c r="T6" s="2"/>
      <c r="U6" s="2">
        <v>4</v>
      </c>
      <c r="V6" s="2"/>
      <c r="W6" s="2">
        <v>5</v>
      </c>
      <c r="X6" s="2"/>
      <c r="Y6" s="2">
        <v>6</v>
      </c>
      <c r="Z6" s="2"/>
      <c r="AA6" s="2">
        <v>7</v>
      </c>
      <c r="AB6" s="2"/>
      <c r="AC6" s="2">
        <v>1</v>
      </c>
      <c r="AD6" s="2"/>
      <c r="AE6" s="1"/>
      <c r="AF6" s="2">
        <v>2</v>
      </c>
      <c r="AG6" s="2"/>
      <c r="AH6" s="2">
        <v>3</v>
      </c>
      <c r="AI6" s="2"/>
      <c r="AJ6" s="2">
        <v>4</v>
      </c>
      <c r="AK6" s="2"/>
      <c r="AL6" s="2">
        <v>5</v>
      </c>
      <c r="AM6" s="2"/>
      <c r="AN6" s="2">
        <v>6</v>
      </c>
      <c r="AO6" s="2"/>
      <c r="AP6" s="2">
        <v>7</v>
      </c>
      <c r="AQ6" s="2"/>
      <c r="AR6" s="2">
        <v>1</v>
      </c>
      <c r="AS6" s="2"/>
      <c r="AT6" s="1"/>
      <c r="AU6" s="2">
        <v>2</v>
      </c>
      <c r="AV6" s="2"/>
      <c r="AW6" s="2">
        <v>3</v>
      </c>
      <c r="AX6" s="2"/>
      <c r="AY6" s="2">
        <v>4</v>
      </c>
      <c r="AZ6" s="2"/>
      <c r="BA6" s="2">
        <v>5</v>
      </c>
      <c r="BB6" s="2"/>
      <c r="BC6" s="2">
        <v>6</v>
      </c>
      <c r="BD6" s="2"/>
      <c r="BE6" s="2">
        <v>7</v>
      </c>
      <c r="BF6" s="2"/>
      <c r="BG6" s="2">
        <v>1</v>
      </c>
      <c r="BH6" s="2"/>
    </row>
    <row r="7" spans="1:60" ht="12.75" customHeight="1">
      <c r="A7" s="1"/>
      <c r="B7" s="109" t="s">
        <v>88</v>
      </c>
      <c r="C7" s="300" t="s">
        <v>90</v>
      </c>
      <c r="D7" s="301"/>
      <c r="E7" s="30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ht="12.75" customHeight="1" thickBot="1">
      <c r="A8" s="1"/>
      <c r="B8" s="110"/>
      <c r="C8" s="303" t="s">
        <v>91</v>
      </c>
      <c r="D8" s="304"/>
      <c r="E8" s="305"/>
      <c r="F8" s="141"/>
      <c r="G8" s="149" t="s">
        <v>100</v>
      </c>
      <c r="H8" s="147">
        <f>E1-1943</f>
        <v>79</v>
      </c>
      <c r="I8" s="147" t="s">
        <v>99</v>
      </c>
      <c r="J8" s="147"/>
      <c r="K8" s="2"/>
      <c r="L8" s="2"/>
      <c r="M8" s="2"/>
      <c r="N8" s="2"/>
      <c r="O8" s="2"/>
      <c r="P8" s="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50"/>
      <c r="AG8" s="151" t="s">
        <v>92</v>
      </c>
      <c r="AH8" s="150">
        <f>E1-2005</f>
        <v>17</v>
      </c>
      <c r="AI8" s="152" t="s">
        <v>93</v>
      </c>
      <c r="AJ8" s="150"/>
      <c r="AK8" s="150"/>
      <c r="AL8" s="151" t="s">
        <v>94</v>
      </c>
      <c r="AM8" s="150">
        <f>E1-1997</f>
        <v>25</v>
      </c>
      <c r="AN8" s="152" t="s">
        <v>104</v>
      </c>
      <c r="AO8" s="150"/>
      <c r="AP8" s="2"/>
      <c r="AQ8" s="2"/>
      <c r="AR8" s="2"/>
      <c r="AS8" s="2"/>
      <c r="AT8" s="1"/>
      <c r="AU8" s="150"/>
      <c r="AV8" s="151" t="s">
        <v>97</v>
      </c>
      <c r="AW8" s="150">
        <f>E1-2008</f>
        <v>14</v>
      </c>
      <c r="AX8" s="152" t="s">
        <v>98</v>
      </c>
      <c r="AY8" s="150"/>
      <c r="AZ8" s="150"/>
      <c r="BA8" s="151" t="s">
        <v>95</v>
      </c>
      <c r="BB8" s="150">
        <f>E1-1984</f>
        <v>38</v>
      </c>
      <c r="BC8" s="152" t="s">
        <v>96</v>
      </c>
      <c r="BD8" s="150"/>
      <c r="BE8" s="2"/>
      <c r="BF8" s="2"/>
      <c r="BG8" s="2"/>
      <c r="BH8" s="2"/>
    </row>
    <row r="9" spans="1:60" ht="12.75" customHeight="1" thickBot="1">
      <c r="A9" s="1"/>
      <c r="B9" s="2"/>
      <c r="C9" s="2"/>
      <c r="D9" s="2"/>
      <c r="E9" s="2"/>
      <c r="F9" s="141"/>
      <c r="G9" s="149" t="s">
        <v>144</v>
      </c>
      <c r="H9" s="147">
        <f>E1-1949</f>
        <v>73</v>
      </c>
      <c r="I9" s="148" t="s">
        <v>148</v>
      </c>
      <c r="J9" s="147"/>
      <c r="K9" s="2"/>
      <c r="L9" s="2"/>
      <c r="M9" s="2"/>
      <c r="N9" s="2"/>
      <c r="O9" s="2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"/>
      <c r="AU9" s="142"/>
      <c r="AV9" s="142"/>
      <c r="AW9" s="142"/>
      <c r="AX9" s="142"/>
      <c r="AY9" s="142"/>
      <c r="AZ9" s="141"/>
      <c r="BA9" s="149" t="s">
        <v>108</v>
      </c>
      <c r="BB9" s="147">
        <f>E1-1934</f>
        <v>88</v>
      </c>
      <c r="BC9" s="148" t="s">
        <v>109</v>
      </c>
      <c r="BD9" s="147"/>
      <c r="BE9" s="170">
        <v>44317</v>
      </c>
      <c r="BF9" s="170"/>
      <c r="BG9" s="2"/>
      <c r="BH9" s="2"/>
    </row>
    <row r="10" spans="1:60" ht="18" thickTop="1">
      <c r="A10" s="1"/>
      <c r="B10" s="221" t="str">
        <f>CalculDate!B3</f>
        <v>Janvier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9">
        <f>YEAR(année)</f>
        <v>2022</v>
      </c>
      <c r="M10" s="229"/>
      <c r="N10" s="229"/>
      <c r="O10" s="230"/>
      <c r="P10" s="112"/>
      <c r="Q10" s="272" t="str">
        <f>CalculDate!B5</f>
        <v>Février</v>
      </c>
      <c r="R10" s="273"/>
      <c r="S10" s="273"/>
      <c r="T10" s="273"/>
      <c r="U10" s="273"/>
      <c r="V10" s="273"/>
      <c r="W10" s="273"/>
      <c r="X10" s="273"/>
      <c r="Y10" s="273"/>
      <c r="Z10" s="273"/>
      <c r="AA10" s="292">
        <f>YEAR(année)</f>
        <v>2022</v>
      </c>
      <c r="AB10" s="292"/>
      <c r="AC10" s="292"/>
      <c r="AD10" s="293"/>
      <c r="AE10" s="113"/>
      <c r="AF10" s="272" t="str">
        <f>CalculDate!B7</f>
        <v>Mars</v>
      </c>
      <c r="AG10" s="273"/>
      <c r="AH10" s="273"/>
      <c r="AI10" s="273"/>
      <c r="AJ10" s="273"/>
      <c r="AK10" s="273"/>
      <c r="AL10" s="273"/>
      <c r="AM10" s="273"/>
      <c r="AN10" s="273"/>
      <c r="AO10" s="273"/>
      <c r="AP10" s="292">
        <f>YEAR(année)</f>
        <v>2022</v>
      </c>
      <c r="AQ10" s="292"/>
      <c r="AR10" s="292"/>
      <c r="AS10" s="293"/>
      <c r="AT10" s="112"/>
      <c r="AU10" s="221" t="str">
        <f>CalculDate!B9</f>
        <v>Avril</v>
      </c>
      <c r="AV10" s="222"/>
      <c r="AW10" s="222"/>
      <c r="AX10" s="222"/>
      <c r="AY10" s="222"/>
      <c r="AZ10" s="222"/>
      <c r="BA10" s="222"/>
      <c r="BB10" s="222"/>
      <c r="BC10" s="222"/>
      <c r="BD10" s="222"/>
      <c r="BE10" s="229">
        <f>YEAR(année)</f>
        <v>2022</v>
      </c>
      <c r="BF10" s="229"/>
      <c r="BG10" s="229"/>
      <c r="BH10" s="230"/>
    </row>
    <row r="11" spans="1:60" s="133" customFormat="1" ht="17.399999999999999">
      <c r="A11" s="131"/>
      <c r="B11" s="193" t="s">
        <v>2</v>
      </c>
      <c r="C11" s="194"/>
      <c r="D11" s="195" t="s">
        <v>3</v>
      </c>
      <c r="E11" s="194"/>
      <c r="F11" s="195" t="s">
        <v>4</v>
      </c>
      <c r="G11" s="194"/>
      <c r="H11" s="195" t="s">
        <v>5</v>
      </c>
      <c r="I11" s="194"/>
      <c r="J11" s="195" t="s">
        <v>6</v>
      </c>
      <c r="K11" s="194"/>
      <c r="L11" s="195" t="s">
        <v>7</v>
      </c>
      <c r="M11" s="220"/>
      <c r="N11" s="294" t="s">
        <v>8</v>
      </c>
      <c r="O11" s="295"/>
      <c r="P11" s="131"/>
      <c r="Q11" s="274" t="s">
        <v>2</v>
      </c>
      <c r="R11" s="275"/>
      <c r="S11" s="276" t="s">
        <v>3</v>
      </c>
      <c r="T11" s="275"/>
      <c r="U11" s="276" t="s">
        <v>4</v>
      </c>
      <c r="V11" s="275"/>
      <c r="W11" s="276" t="s">
        <v>5</v>
      </c>
      <c r="X11" s="275"/>
      <c r="Y11" s="276" t="s">
        <v>6</v>
      </c>
      <c r="Z11" s="275"/>
      <c r="AA11" s="276" t="s">
        <v>7</v>
      </c>
      <c r="AB11" s="275"/>
      <c r="AC11" s="294" t="s">
        <v>8</v>
      </c>
      <c r="AD11" s="296"/>
      <c r="AE11" s="132"/>
      <c r="AF11" s="274" t="s">
        <v>2</v>
      </c>
      <c r="AG11" s="275"/>
      <c r="AH11" s="276" t="s">
        <v>3</v>
      </c>
      <c r="AI11" s="275"/>
      <c r="AJ11" s="276" t="s">
        <v>4</v>
      </c>
      <c r="AK11" s="275"/>
      <c r="AL11" s="276" t="s">
        <v>5</v>
      </c>
      <c r="AM11" s="275"/>
      <c r="AN11" s="276" t="s">
        <v>6</v>
      </c>
      <c r="AO11" s="275"/>
      <c r="AP11" s="276" t="s">
        <v>7</v>
      </c>
      <c r="AQ11" s="275"/>
      <c r="AR11" s="294" t="s">
        <v>8</v>
      </c>
      <c r="AS11" s="296"/>
      <c r="AT11" s="131"/>
      <c r="AU11" s="193" t="s">
        <v>2</v>
      </c>
      <c r="AV11" s="194"/>
      <c r="AW11" s="195" t="s">
        <v>3</v>
      </c>
      <c r="AX11" s="194"/>
      <c r="AY11" s="195" t="s">
        <v>4</v>
      </c>
      <c r="AZ11" s="194"/>
      <c r="BA11" s="195" t="s">
        <v>5</v>
      </c>
      <c r="BB11" s="194"/>
      <c r="BC11" s="195" t="s">
        <v>6</v>
      </c>
      <c r="BD11" s="194"/>
      <c r="BE11" s="195" t="s">
        <v>7</v>
      </c>
      <c r="BF11" s="220"/>
      <c r="BG11" s="250" t="s">
        <v>8</v>
      </c>
      <c r="BH11" s="251"/>
    </row>
    <row r="12" spans="1:60" ht="19.8">
      <c r="A12" s="1"/>
      <c r="B12" s="177" t="str">
        <f>IF(CalculDate!C3=Calendrier!B6,1," ")</f>
        <v xml:space="preserve"> </v>
      </c>
      <c r="C12" s="176"/>
      <c r="D12" s="175" t="str">
        <f>IF(ISNUMBER(B12),B12+1,IF(CalculDate!C3=Calendrier!D6,1," "))</f>
        <v xml:space="preserve"> </v>
      </c>
      <c r="E12" s="176"/>
      <c r="F12" s="175" t="str">
        <f>IF(ISNUMBER(D12),D12+1,IF(CalculDate!C3=Calendrier!F6,1," "))</f>
        <v xml:space="preserve"> </v>
      </c>
      <c r="G12" s="176"/>
      <c r="H12" s="175" t="str">
        <f>IF(ISNUMBER(F12),F12+1,IF(CalculDate!C3=Calendrier!H6,1," "))</f>
        <v xml:space="preserve"> </v>
      </c>
      <c r="I12" s="176"/>
      <c r="J12" s="175" t="str">
        <f>IF(ISNUMBER(H12),H12+1,IF(CalculDate!C3=Calendrier!J6,1," "))</f>
        <v xml:space="preserve"> </v>
      </c>
      <c r="K12" s="176"/>
      <c r="L12" s="175">
        <f>IF(ISNUMBER(J12),J12+1,IF(CalculDate!C3=Calendrier!L6,1," "))</f>
        <v>1</v>
      </c>
      <c r="M12" s="176"/>
      <c r="N12" s="189">
        <f>IF(ISNUMBER(L12),L12+1,IF(CalculDate!C3=Calendrier!N6,1," "))</f>
        <v>2</v>
      </c>
      <c r="O12" s="190"/>
      <c r="P12" s="112"/>
      <c r="Q12" s="264" t="str">
        <f>IF(CalculDate!C5=Calendrier!Q6,1," ")</f>
        <v xml:space="preserve"> </v>
      </c>
      <c r="R12" s="176"/>
      <c r="S12" s="175">
        <f>IF(ISNUMBER(Q12),Q12+1,IF(CalculDate!C5=Calendrier!S6,1," "))</f>
        <v>1</v>
      </c>
      <c r="T12" s="176"/>
      <c r="U12" s="175">
        <f>IF(ISNUMBER(S12),S12+1,IF(CalculDate!C5=Calendrier!U6,1," "))</f>
        <v>2</v>
      </c>
      <c r="V12" s="176"/>
      <c r="W12" s="175">
        <f>IF(ISNUMBER(U12),U12+1,IF(CalculDate!C5=Calendrier!W6,1," "))</f>
        <v>3</v>
      </c>
      <c r="X12" s="176"/>
      <c r="Y12" s="175">
        <f>IF(ISNUMBER(W12),W12+1,IF(CalculDate!C5=Calendrier!Y6,1," "))</f>
        <v>4</v>
      </c>
      <c r="Z12" s="176"/>
      <c r="AA12" s="175">
        <f>IF(ISNUMBER(Y12),Y12+1,IF(CalculDate!C5=Calendrier!AA6,1," "))</f>
        <v>5</v>
      </c>
      <c r="AB12" s="176"/>
      <c r="AC12" s="189">
        <f>IF(ISNUMBER(AA12),AA12+1,IF(CalculDate!C5=Calendrier!AC6,1," "))</f>
        <v>6</v>
      </c>
      <c r="AD12" s="261"/>
      <c r="AE12" s="112"/>
      <c r="AF12" s="264" t="str">
        <f>IF(CalculDate!C7=Calendrier!AF6,1," ")</f>
        <v xml:space="preserve"> </v>
      </c>
      <c r="AG12" s="176"/>
      <c r="AH12" s="175">
        <f>IF(ISNUMBER(AF12),AF12+1,IF(CalculDate!C7=Calendrier!AH6,1," "))</f>
        <v>1</v>
      </c>
      <c r="AI12" s="176"/>
      <c r="AJ12" s="175">
        <f>IF(ISNUMBER(AH12),AH12+1,IF(CalculDate!C7=Calendrier!AJ6,1," "))</f>
        <v>2</v>
      </c>
      <c r="AK12" s="176"/>
      <c r="AL12" s="175">
        <f>IF(ISNUMBER(AJ12),AJ12+1,IF(CalculDate!C7=Calendrier!AL6,1," "))</f>
        <v>3</v>
      </c>
      <c r="AM12" s="176"/>
      <c r="AN12" s="175">
        <f>IF(ISNUMBER(AL12),AL12+1,IF(CalculDate!C7=Calendrier!AN6,1," "))</f>
        <v>4</v>
      </c>
      <c r="AO12" s="176"/>
      <c r="AP12" s="175">
        <f>IF(ISNUMBER(AN12),AN12+1,IF(CalculDate!C7=Calendrier!AP6,1," "))</f>
        <v>5</v>
      </c>
      <c r="AQ12" s="176"/>
      <c r="AR12" s="189">
        <f>IF(ISNUMBER(AP12),AP12+1,IF(CalculDate!C7=Calendrier!AR6,1," "))</f>
        <v>6</v>
      </c>
      <c r="AS12" s="261"/>
      <c r="AT12" s="112"/>
      <c r="AU12" s="177" t="str">
        <f>IF(CalculDate!C9=Calendrier!AU6,1," ")</f>
        <v xml:space="preserve"> </v>
      </c>
      <c r="AV12" s="176"/>
      <c r="AW12" s="175" t="str">
        <f>IF(ISNUMBER(AU12),AU12+1,IF(CalculDate!C9=Calendrier!AW6,1," "))</f>
        <v xml:space="preserve"> </v>
      </c>
      <c r="AX12" s="176"/>
      <c r="AY12" s="175" t="str">
        <f>IF(ISNUMBER(AW12),AW12+1,IF(CalculDate!C9=Calendrier!AY6,1," "))</f>
        <v xml:space="preserve"> </v>
      </c>
      <c r="AZ12" s="176"/>
      <c r="BA12" s="175" t="str">
        <f>IF(ISNUMBER(AY12),AY12+1,IF(CalculDate!C9=Calendrier!BA6,1," "))</f>
        <v xml:space="preserve"> </v>
      </c>
      <c r="BB12" s="176"/>
      <c r="BC12" s="226">
        <f>IF(ISNUMBER(BA12),BA12+1,IF(CalculDate!C9=Calendrier!BC6,1," "))</f>
        <v>1</v>
      </c>
      <c r="BD12" s="219"/>
      <c r="BE12" s="175">
        <f>IF(ISNUMBER(BC12),BC12+1,IF(CalculDate!C9=Calendrier!BE6,1," "))</f>
        <v>2</v>
      </c>
      <c r="BF12" s="176"/>
      <c r="BG12" s="189">
        <f>IF(ISNUMBER(BE12),BE12+1,IF(CalculDate!C9=Calendrier!BG6,1," "))</f>
        <v>3</v>
      </c>
      <c r="BH12" s="190"/>
    </row>
    <row r="13" spans="1:60" ht="15" hidden="1" customHeight="1">
      <c r="A13" s="1"/>
      <c r="B13" s="201" t="str">
        <f t="shared" ref="B13:N13" si="0">IF(B12=" "," ",HLOOKUP(B12,search,3,FALSE()))</f>
        <v xml:space="preserve"> </v>
      </c>
      <c r="C13" s="202"/>
      <c r="D13" s="203" t="str">
        <f t="shared" si="0"/>
        <v xml:space="preserve"> </v>
      </c>
      <c r="E13" s="202"/>
      <c r="F13" s="203" t="str">
        <f t="shared" si="0"/>
        <v xml:space="preserve"> </v>
      </c>
      <c r="G13" s="202"/>
      <c r="H13" s="203" t="str">
        <f t="shared" si="0"/>
        <v xml:space="preserve"> </v>
      </c>
      <c r="I13" s="202"/>
      <c r="J13" s="203" t="str">
        <f t="shared" si="0"/>
        <v xml:space="preserve"> </v>
      </c>
      <c r="K13" s="202"/>
      <c r="L13" s="203" t="str">
        <f t="shared" si="0"/>
        <v>X</v>
      </c>
      <c r="M13" s="202"/>
      <c r="N13" s="204" t="str">
        <f t="shared" si="0"/>
        <v/>
      </c>
      <c r="O13" s="205"/>
      <c r="P13" s="112"/>
      <c r="Q13" s="259" t="str">
        <f t="shared" ref="Q13:AC13" si="1">IF(Q12=" "," ",HLOOKUP(Q12,search,5,FALSE()))</f>
        <v xml:space="preserve"> </v>
      </c>
      <c r="R13" s="202"/>
      <c r="S13" s="203" t="str">
        <f t="shared" si="1"/>
        <v/>
      </c>
      <c r="T13" s="202"/>
      <c r="U13" s="203" t="str">
        <f t="shared" si="1"/>
        <v/>
      </c>
      <c r="V13" s="202"/>
      <c r="W13" s="203" t="str">
        <f t="shared" si="1"/>
        <v/>
      </c>
      <c r="X13" s="202"/>
      <c r="Y13" s="203" t="str">
        <f t="shared" si="1"/>
        <v/>
      </c>
      <c r="Z13" s="202"/>
      <c r="AA13" s="203" t="str">
        <f t="shared" si="1"/>
        <v/>
      </c>
      <c r="AB13" s="202"/>
      <c r="AC13" s="204" t="str">
        <f t="shared" si="1"/>
        <v/>
      </c>
      <c r="AD13" s="262"/>
      <c r="AE13" s="112"/>
      <c r="AF13" s="259" t="str">
        <f t="shared" ref="AF13:AR13" si="2">IF(AF12=" "," ",HLOOKUP(AF12,search,7,FALSE()))</f>
        <v xml:space="preserve"> </v>
      </c>
      <c r="AG13" s="202"/>
      <c r="AH13" s="203" t="str">
        <f t="shared" si="2"/>
        <v/>
      </c>
      <c r="AI13" s="202"/>
      <c r="AJ13" s="203" t="str">
        <f t="shared" si="2"/>
        <v/>
      </c>
      <c r="AK13" s="202"/>
      <c r="AL13" s="203" t="str">
        <f t="shared" si="2"/>
        <v/>
      </c>
      <c r="AM13" s="202"/>
      <c r="AN13" s="203" t="str">
        <f t="shared" si="2"/>
        <v/>
      </c>
      <c r="AO13" s="202"/>
      <c r="AP13" s="203" t="str">
        <f t="shared" si="2"/>
        <v/>
      </c>
      <c r="AQ13" s="202"/>
      <c r="AR13" s="204" t="str">
        <f t="shared" si="2"/>
        <v/>
      </c>
      <c r="AS13" s="262"/>
      <c r="AT13" s="112"/>
      <c r="AU13" s="201" t="str">
        <f t="shared" ref="AU13:BG13" si="3">IF(AU12=" "," ",HLOOKUP(AU12,search,9,FALSE()))</f>
        <v xml:space="preserve"> </v>
      </c>
      <c r="AV13" s="202"/>
      <c r="AW13" s="203" t="str">
        <f t="shared" si="3"/>
        <v xml:space="preserve"> </v>
      </c>
      <c r="AX13" s="202"/>
      <c r="AY13" s="203" t="str">
        <f t="shared" si="3"/>
        <v xml:space="preserve"> </v>
      </c>
      <c r="AZ13" s="202"/>
      <c r="BA13" s="203" t="str">
        <f t="shared" si="3"/>
        <v xml:space="preserve"> </v>
      </c>
      <c r="BB13" s="202"/>
      <c r="BC13" s="227" t="str">
        <f t="shared" si="3"/>
        <v/>
      </c>
      <c r="BD13" s="217"/>
      <c r="BE13" s="233" t="str">
        <f t="shared" si="3"/>
        <v/>
      </c>
      <c r="BF13" s="234"/>
      <c r="BG13" s="231" t="str">
        <f t="shared" si="3"/>
        <v/>
      </c>
      <c r="BH13" s="232"/>
    </row>
    <row r="14" spans="1:60" s="102" customFormat="1" ht="15">
      <c r="A14" s="101"/>
      <c r="B14" s="178" t="str">
        <f t="shared" ref="B14:N14" si="4">IF(B12&lt;&gt;" ",IF(ISERROR(HLOOKUP(DATEVALUE(CONCATENATE(B12,"/",Mois,"/",YEAR(année))),res,2,FALSE))," ",HLOOKUP(DATEVALUE(CONCATENATE(B12,"/",Mois,"/",YEAR(année))),res,2,FALSE))," ")</f>
        <v xml:space="preserve"> </v>
      </c>
      <c r="C14" s="179"/>
      <c r="D14" s="180" t="str">
        <f t="shared" si="4"/>
        <v xml:space="preserve"> </v>
      </c>
      <c r="E14" s="179"/>
      <c r="F14" s="180" t="str">
        <f t="shared" si="4"/>
        <v xml:space="preserve"> </v>
      </c>
      <c r="G14" s="179"/>
      <c r="H14" s="180" t="str">
        <f t="shared" si="4"/>
        <v xml:space="preserve"> </v>
      </c>
      <c r="I14" s="179"/>
      <c r="J14" s="180" t="str">
        <f t="shared" si="4"/>
        <v xml:space="preserve"> </v>
      </c>
      <c r="K14" s="179"/>
      <c r="L14" s="180" t="str">
        <f t="shared" si="4"/>
        <v xml:space="preserve"> </v>
      </c>
      <c r="M14" s="179"/>
      <c r="N14" s="199" t="str">
        <f t="shared" si="4"/>
        <v>l</v>
      </c>
      <c r="O14" s="200"/>
      <c r="P14" s="114"/>
      <c r="Q14" s="263" t="str">
        <f>IF(Q12&lt;&gt;" ",IF(ISERROR(HLOOKUP(DATEVALUE(CONCATENATE(Q12,"/",2,"/",YEAR(année))),res,2,FALSE))," ",HLOOKUP(DATEVALUE(CONCATENATE(Q12,"/",2,"/",YEAR(année))),res,2,FALSE))," ")</f>
        <v xml:space="preserve"> </v>
      </c>
      <c r="R14" s="179"/>
      <c r="S14" s="180" t="str">
        <f>IF(S12&lt;&gt;" ",IF(ISERROR(HLOOKUP(DATEVALUE(CONCATENATE(S12,"/",2,"/",YEAR(année))),res,2,FALSE))," ",HLOOKUP(DATEVALUE(CONCATENATE(S12,"/",2,"/",YEAR(année))),res,2,FALSE))," ")</f>
        <v>l</v>
      </c>
      <c r="T14" s="179"/>
      <c r="U14" s="180" t="str">
        <f>IF(U12&lt;&gt;" ",IF(ISERROR(HLOOKUP(DATEVALUE(CONCATENATE(U12,"/",2,"/",YEAR(année))),res,2,FALSE))," ",HLOOKUP(DATEVALUE(CONCATENATE(U12,"/",2,"/",YEAR(année))),res,2,FALSE))," ")</f>
        <v xml:space="preserve"> </v>
      </c>
      <c r="V14" s="179"/>
      <c r="W14" s="180" t="str">
        <f>IF(W12&lt;&gt;" ",IF(ISERROR(HLOOKUP(DATEVALUE(CONCATENATE(W12,"/",2,"/",YEAR(année))),res,2,FALSE))," ",HLOOKUP(DATEVALUE(CONCATENATE(W12,"/",2,"/",YEAR(année))),res,2,FALSE))," ")</f>
        <v xml:space="preserve"> </v>
      </c>
      <c r="X14" s="179"/>
      <c r="Y14" s="180" t="str">
        <f>IF(Y12&lt;&gt;" ",IF(ISERROR(HLOOKUP(DATEVALUE(CONCATENATE(Y12,"/",2,"/",YEAR(année))),res,2,FALSE))," ",HLOOKUP(DATEVALUE(CONCATENATE(Y12,"/",2,"/",YEAR(année))),res,2,FALSE))," ")</f>
        <v xml:space="preserve"> </v>
      </c>
      <c r="Z14" s="179"/>
      <c r="AA14" s="180" t="str">
        <f>IF(AA12&lt;&gt;" ",IF(ISERROR(HLOOKUP(DATEVALUE(CONCATENATE(AA12,"/",2,"/",YEAR(année))),res,2,FALSE))," ",HLOOKUP(DATEVALUE(CONCATENATE(AA12,"/",2,"/",YEAR(année))),res,2,FALSE))," ")</f>
        <v xml:space="preserve"> </v>
      </c>
      <c r="AB14" s="179"/>
      <c r="AC14" s="199" t="str">
        <f>IF(AC12&lt;&gt;" ",IF(ISERROR(HLOOKUP(DATEVALUE(CONCATENATE(AC12,"/",2,"/",YEAR(année))),res,2,FALSE))," ",HLOOKUP(DATEVALUE(CONCATENATE(AC12,"/",2,"/",YEAR(année))),res,2,FALSE))," ")</f>
        <v xml:space="preserve"> </v>
      </c>
      <c r="AD14" s="265"/>
      <c r="AE14" s="114"/>
      <c r="AF14" s="263" t="str">
        <f>IF(AF12&lt;&gt;" ",IF(ISERROR(HLOOKUP(DATEVALUE(CONCATENATE(AF12,"/",3,"/",YEAR(année))),res,2,FALSE))," ",HLOOKUP(DATEVALUE(CONCATENATE(AF12,"/",3,"/",YEAR(année))),res,2,FALSE))," ")</f>
        <v xml:space="preserve"> </v>
      </c>
      <c r="AG14" s="179"/>
      <c r="AH14" s="180" t="str">
        <f>IF(AH12&lt;&gt;" ",IF(ISERROR(HLOOKUP(DATEVALUE(CONCATENATE(AH12,"/",3,"/",YEAR(année))),res,2,FALSE))," ",HLOOKUP(DATEVALUE(CONCATENATE(AH12,"/",3,"/",YEAR(année))),res,2,FALSE))," ")</f>
        <v xml:space="preserve"> </v>
      </c>
      <c r="AI14" s="179"/>
      <c r="AJ14" s="180" t="str">
        <f>IF(AJ12&lt;&gt;" ",IF(ISERROR(HLOOKUP(DATEVALUE(CONCATENATE(AJ12,"/",3,"/",YEAR(année))),res,2,FALSE))," ",HLOOKUP(DATEVALUE(CONCATENATE(AJ12,"/",3,"/",YEAR(année))),res,2,FALSE))," ")</f>
        <v>l</v>
      </c>
      <c r="AK14" s="179"/>
      <c r="AL14" s="180" t="str">
        <f>IF(AL12&lt;&gt;" ",IF(ISERROR(HLOOKUP(DATEVALUE(CONCATENATE(AL12,"/",3,"/",YEAR(année))),res,2,FALSE))," ",HLOOKUP(DATEVALUE(CONCATENATE(AL12,"/",3,"/",YEAR(année))),res,2,FALSE))," ")</f>
        <v xml:space="preserve"> </v>
      </c>
      <c r="AM14" s="179"/>
      <c r="AN14" s="180" t="str">
        <f>IF(AN12&lt;&gt;" ",IF(ISERROR(HLOOKUP(DATEVALUE(CONCATENATE(AN12,"/",3,"/",YEAR(année))),res,2,FALSE))," ",HLOOKUP(DATEVALUE(CONCATENATE(AN12,"/",3,"/",YEAR(année))),res,2,FALSE))," ")</f>
        <v xml:space="preserve"> </v>
      </c>
      <c r="AO14" s="179"/>
      <c r="AP14" s="180" t="str">
        <f>IF(AP12&lt;&gt;" ",IF(ISERROR(HLOOKUP(DATEVALUE(CONCATENATE(AP12,"/",3,"/",YEAR(année))),res,2,FALSE))," ",HLOOKUP(DATEVALUE(CONCATENATE(AP12,"/",3,"/",YEAR(année))),res,2,FALSE))," ")</f>
        <v xml:space="preserve"> </v>
      </c>
      <c r="AQ14" s="179"/>
      <c r="AR14" s="199" t="str">
        <f>IF(AR12&lt;&gt;" ",IF(ISERROR(HLOOKUP(DATEVALUE(CONCATENATE(AR12,"/",3,"/",YEAR(année))),res,2,FALSE))," ",HLOOKUP(DATEVALUE(CONCATENATE(AR12,"/",3,"/",YEAR(année))),res,2,FALSE))," ")</f>
        <v xml:space="preserve"> </v>
      </c>
      <c r="AS14" s="265"/>
      <c r="AT14" s="114"/>
      <c r="AU14" s="178" t="str">
        <f>IF(AU12&lt;&gt;" ",IF(ISERROR(HLOOKUP(DATEVALUE(CONCATENATE(AU12,"/",4,"/",YEAR(année))),res,2,FALSE))," ",HLOOKUP(DATEVALUE(CONCATENATE(AU12,"/",4,"/",YEAR(année))),res,2,FALSE))," ")</f>
        <v xml:space="preserve"> </v>
      </c>
      <c r="AV14" s="179"/>
      <c r="AW14" s="180" t="str">
        <f>IF(AW12&lt;&gt;" ",IF(ISERROR(HLOOKUP(DATEVALUE(CONCATENATE(AW12,"/",4,"/",YEAR(année))),res,2,FALSE))," ",HLOOKUP(DATEVALUE(CONCATENATE(AW12,"/",4,"/",YEAR(année))),res,2,FALSE))," ")</f>
        <v xml:space="preserve"> </v>
      </c>
      <c r="AX14" s="179"/>
      <c r="AY14" s="180" t="str">
        <f>IF(AY12&lt;&gt;" ",IF(ISERROR(HLOOKUP(DATEVALUE(CONCATENATE(AY12,"/",4,"/",YEAR(année))),res,2,FALSE))," ",HLOOKUP(DATEVALUE(CONCATENATE(AY12,"/",4,"/",YEAR(année))),res,2,FALSE))," ")</f>
        <v xml:space="preserve"> </v>
      </c>
      <c r="AZ14" s="179"/>
      <c r="BA14" s="180" t="str">
        <f>IF(BA12&lt;&gt;" ",IF(ISERROR(HLOOKUP(DATEVALUE(CONCATENATE(BA12,"/",4,"/",YEAR(année))),res,2,FALSE))," ",HLOOKUP(DATEVALUE(CONCATENATE(BA12,"/",4,"/",YEAR(année))),res,2,FALSE))," ")</f>
        <v xml:space="preserve"> </v>
      </c>
      <c r="BB14" s="179"/>
      <c r="BC14" s="223" t="str">
        <f>IF(BC12&lt;&gt;" ",IF(ISERROR(HLOOKUP(DATEVALUE(CONCATENATE(BC12,"/",4,"/",YEAR(année))),res,2,FALSE))," ",HLOOKUP(DATEVALUE(CONCATENATE(BC12,"/",4,"/",YEAR(année))),res,2,FALSE))," ")</f>
        <v>l</v>
      </c>
      <c r="BD14" s="215"/>
      <c r="BE14" s="210" t="str">
        <f>IF(BE12&lt;&gt;" ",IF(ISERROR(HLOOKUP(DATEVALUE(CONCATENATE(BE12,"/",4,"/",YEAR(année))),res,2,FALSE))," ",HLOOKUP(DATEVALUE(CONCATENATE(BE12,"/",4,"/",YEAR(année))),res,2,FALSE))," ")</f>
        <v xml:space="preserve"> </v>
      </c>
      <c r="BF14" s="211"/>
      <c r="BG14" s="212" t="str">
        <f>IF(BG12&lt;&gt;" ",IF(ISERROR(HLOOKUP(DATEVALUE(CONCATENATE(BG12,"/",4,"/",YEAR(année))),res,2,FALSE))," ",HLOOKUP(DATEVALUE(CONCATENATE(BG12,"/",4,"/",YEAR(année))),res,2,FALSE))," ")</f>
        <v xml:space="preserve"> </v>
      </c>
      <c r="BH14" s="213"/>
    </row>
    <row r="15" spans="1:60" ht="19.8">
      <c r="A15" s="1"/>
      <c r="B15" s="177">
        <f>IF(N12&lt;31,N12+1," ")</f>
        <v>3</v>
      </c>
      <c r="C15" s="176"/>
      <c r="D15" s="175">
        <f>IF(B15&lt;31,B15+1," ")</f>
        <v>4</v>
      </c>
      <c r="E15" s="176"/>
      <c r="F15" s="175">
        <f>IF(D15&lt;31,D15+1," ")</f>
        <v>5</v>
      </c>
      <c r="G15" s="176"/>
      <c r="H15" s="175">
        <f>IF(F15&lt;31,F15+1," ")</f>
        <v>6</v>
      </c>
      <c r="I15" s="176"/>
      <c r="J15" s="175">
        <f>IF(H15&lt;31,H15+1," ")</f>
        <v>7</v>
      </c>
      <c r="K15" s="176"/>
      <c r="L15" s="175">
        <f>IF(J15&lt;30,J15+1," ")</f>
        <v>8</v>
      </c>
      <c r="M15" s="176"/>
      <c r="N15" s="189">
        <f>IF(L15&lt;30,L15+1," ")</f>
        <v>9</v>
      </c>
      <c r="O15" s="190"/>
      <c r="P15" s="112"/>
      <c r="Q15" s="264">
        <f>IF(AC12&lt;(IF(BIS,29,28)),AC12+1," ")</f>
        <v>7</v>
      </c>
      <c r="R15" s="176"/>
      <c r="S15" s="175">
        <f>IF(Q15&lt;(IF(BIS,29,28)),Q15+1," ")</f>
        <v>8</v>
      </c>
      <c r="T15" s="176"/>
      <c r="U15" s="175">
        <f>IF(S15&lt;(IF(BIS,29,28)),S15+1," ")</f>
        <v>9</v>
      </c>
      <c r="V15" s="176"/>
      <c r="W15" s="175">
        <f>IF(U15&lt;(IF(BIS,29,28)),U15+1," ")</f>
        <v>10</v>
      </c>
      <c r="X15" s="176"/>
      <c r="Y15" s="175">
        <f>IF(W15&lt;(IF(BIS,29,28)),W15+1," ")</f>
        <v>11</v>
      </c>
      <c r="Z15" s="176"/>
      <c r="AA15" s="175">
        <f>IF(Y15&lt;(IF(BIS,29,28)),Y15+1," ")</f>
        <v>12</v>
      </c>
      <c r="AB15" s="176"/>
      <c r="AC15" s="189">
        <f>IF(AA15&lt;(IF(BIS,29,28)),AA15+1," ")</f>
        <v>13</v>
      </c>
      <c r="AD15" s="261"/>
      <c r="AE15" s="112"/>
      <c r="AF15" s="264">
        <f>IF(AR12&lt;31,AR12+1," ")</f>
        <v>7</v>
      </c>
      <c r="AG15" s="176"/>
      <c r="AH15" s="175">
        <f>IF(AF15&lt;31,AF15+1," ")</f>
        <v>8</v>
      </c>
      <c r="AI15" s="176"/>
      <c r="AJ15" s="175">
        <f>IF(AH15&lt;31,AH15+1," ")</f>
        <v>9</v>
      </c>
      <c r="AK15" s="176"/>
      <c r="AL15" s="175">
        <f>IF(AJ15&lt;31,AJ15+1," ")</f>
        <v>10</v>
      </c>
      <c r="AM15" s="176"/>
      <c r="AN15" s="175">
        <f>IF(AL15&lt;31,AL15+1," ")</f>
        <v>11</v>
      </c>
      <c r="AO15" s="176"/>
      <c r="AP15" s="175">
        <f>IF(AN15&lt;31,AN15+1," ")</f>
        <v>12</v>
      </c>
      <c r="AQ15" s="176"/>
      <c r="AR15" s="189">
        <f>IF(AP15&lt;31,AP15+1," ")</f>
        <v>13</v>
      </c>
      <c r="AS15" s="261"/>
      <c r="AT15" s="112"/>
      <c r="AU15" s="177">
        <f>IF(BG12&lt;30,BG12+1," ")</f>
        <v>4</v>
      </c>
      <c r="AV15" s="176"/>
      <c r="AW15" s="175">
        <f>IF(AU15&lt;30,AU15+1," ")</f>
        <v>5</v>
      </c>
      <c r="AX15" s="176"/>
      <c r="AY15" s="175">
        <f>IF(AW15&lt;30,AW15+1," ")</f>
        <v>6</v>
      </c>
      <c r="AZ15" s="176"/>
      <c r="BA15" s="175">
        <f>IF(AY15&lt;30,AY15+1," ")</f>
        <v>7</v>
      </c>
      <c r="BB15" s="176"/>
      <c r="BC15" s="175">
        <f>IF(BA15&lt;30,BA15+1," ")</f>
        <v>8</v>
      </c>
      <c r="BD15" s="176"/>
      <c r="BE15" s="175">
        <f>IF(BC15&lt;30,BC15+1," ")</f>
        <v>9</v>
      </c>
      <c r="BF15" s="176"/>
      <c r="BG15" s="226">
        <f>IF(BE15&lt;30,BE15+1," ")</f>
        <v>10</v>
      </c>
      <c r="BH15" s="243"/>
    </row>
    <row r="16" spans="1:60" ht="15" hidden="1" customHeight="1">
      <c r="A16" s="1"/>
      <c r="B16" s="115" t="str">
        <f t="shared" ref="B16:N16" si="5">IF(B15=" "," ",HLOOKUP(B15,search,3,FALSE()))</f>
        <v/>
      </c>
      <c r="C16" s="116"/>
      <c r="D16" s="117" t="str">
        <f t="shared" si="5"/>
        <v/>
      </c>
      <c r="E16" s="117"/>
      <c r="F16" s="117" t="str">
        <f t="shared" si="5"/>
        <v/>
      </c>
      <c r="G16" s="117"/>
      <c r="H16" s="117" t="str">
        <f t="shared" si="5"/>
        <v/>
      </c>
      <c r="I16" s="117"/>
      <c r="J16" s="117" t="str">
        <f t="shared" si="5"/>
        <v/>
      </c>
      <c r="K16" s="117"/>
      <c r="L16" s="117" t="str">
        <f t="shared" si="5"/>
        <v/>
      </c>
      <c r="M16" s="118"/>
      <c r="N16" s="119" t="str">
        <f t="shared" si="5"/>
        <v/>
      </c>
      <c r="O16" s="120"/>
      <c r="P16" s="112"/>
      <c r="Q16" s="259" t="str">
        <f t="shared" ref="Q16:AC16" si="6">IF(Q15=" "," ",HLOOKUP(Q15,search,5,FALSE()))</f>
        <v/>
      </c>
      <c r="R16" s="202"/>
      <c r="S16" s="203" t="str">
        <f t="shared" si="6"/>
        <v/>
      </c>
      <c r="T16" s="202"/>
      <c r="U16" s="203" t="str">
        <f t="shared" si="6"/>
        <v/>
      </c>
      <c r="V16" s="202"/>
      <c r="W16" s="203" t="str">
        <f t="shared" si="6"/>
        <v/>
      </c>
      <c r="X16" s="202"/>
      <c r="Y16" s="203" t="str">
        <f t="shared" si="6"/>
        <v/>
      </c>
      <c r="Z16" s="202"/>
      <c r="AA16" s="203" t="str">
        <f t="shared" si="6"/>
        <v/>
      </c>
      <c r="AB16" s="202"/>
      <c r="AC16" s="204" t="str">
        <f t="shared" si="6"/>
        <v/>
      </c>
      <c r="AD16" s="262"/>
      <c r="AE16" s="112"/>
      <c r="AF16" s="259" t="str">
        <f t="shared" ref="AF16:AR16" si="7">IF(AF15=" "," ",HLOOKUP(AF15,search,7,FALSE()))</f>
        <v/>
      </c>
      <c r="AG16" s="202"/>
      <c r="AH16" s="203" t="str">
        <f t="shared" si="7"/>
        <v/>
      </c>
      <c r="AI16" s="202"/>
      <c r="AJ16" s="203" t="str">
        <f t="shared" si="7"/>
        <v/>
      </c>
      <c r="AK16" s="202"/>
      <c r="AL16" s="203" t="str">
        <f t="shared" si="7"/>
        <v/>
      </c>
      <c r="AM16" s="202"/>
      <c r="AN16" s="203" t="str">
        <f t="shared" si="7"/>
        <v/>
      </c>
      <c r="AO16" s="202"/>
      <c r="AP16" s="203" t="str">
        <f t="shared" si="7"/>
        <v/>
      </c>
      <c r="AQ16" s="202"/>
      <c r="AR16" s="204" t="str">
        <f t="shared" si="7"/>
        <v/>
      </c>
      <c r="AS16" s="262"/>
      <c r="AT16" s="112"/>
      <c r="AU16" s="201" t="str">
        <f t="shared" ref="AU16:BG16" si="8">IF(AU15=" "," ",HLOOKUP(AU15,search,9,FALSE()))</f>
        <v/>
      </c>
      <c r="AV16" s="202"/>
      <c r="AW16" s="203" t="str">
        <f t="shared" si="8"/>
        <v/>
      </c>
      <c r="AX16" s="202"/>
      <c r="AY16" s="203" t="str">
        <f t="shared" si="8"/>
        <v/>
      </c>
      <c r="AZ16" s="202"/>
      <c r="BA16" s="203" t="str">
        <f t="shared" si="8"/>
        <v/>
      </c>
      <c r="BB16" s="202"/>
      <c r="BC16" s="203" t="str">
        <f t="shared" si="8"/>
        <v/>
      </c>
      <c r="BD16" s="202"/>
      <c r="BE16" s="233" t="str">
        <f t="shared" si="8"/>
        <v/>
      </c>
      <c r="BF16" s="234"/>
      <c r="BG16" s="241" t="str">
        <f t="shared" si="8"/>
        <v/>
      </c>
      <c r="BH16" s="242"/>
    </row>
    <row r="17" spans="1:60" s="102" customFormat="1" ht="15">
      <c r="A17" s="101"/>
      <c r="B17" s="178" t="str">
        <f t="shared" ref="B17:N17" si="9">IF(B15&lt;&gt;" ",IF(ISERROR(HLOOKUP(DATEVALUE(CONCATENATE(B15,"/",Mois,"/",YEAR(année))),res,2,FALSE))," ",HLOOKUP(DATEVALUE(CONCATENATE(B15,"/",Mois,"/",YEAR(année))),res,2,FALSE))," ")</f>
        <v xml:space="preserve"> </v>
      </c>
      <c r="C17" s="179"/>
      <c r="D17" s="180" t="str">
        <f t="shared" si="9"/>
        <v xml:space="preserve"> </v>
      </c>
      <c r="E17" s="179"/>
      <c r="F17" s="180" t="str">
        <f t="shared" si="9"/>
        <v xml:space="preserve"> </v>
      </c>
      <c r="G17" s="179"/>
      <c r="H17" s="180" t="str">
        <f t="shared" si="9"/>
        <v xml:space="preserve"> </v>
      </c>
      <c r="I17" s="179"/>
      <c r="J17" s="180" t="str">
        <f t="shared" si="9"/>
        <v xml:space="preserve"> </v>
      </c>
      <c r="K17" s="179"/>
      <c r="L17" s="180" t="str">
        <f t="shared" si="9"/>
        <v xml:space="preserve"> </v>
      </c>
      <c r="M17" s="179"/>
      <c r="N17" s="199" t="str">
        <f t="shared" si="9"/>
        <v xml:space="preserve"> </v>
      </c>
      <c r="O17" s="200"/>
      <c r="P17" s="114"/>
      <c r="Q17" s="263" t="str">
        <f>IF(Q15&lt;&gt;" ",IF(ISERROR(HLOOKUP(DATEVALUE(CONCATENATE(Q15,"/",2,"/",YEAR(année))),res,2,FALSE))," ",HLOOKUP(DATEVALUE(CONCATENATE(Q15,"/",2,"/",YEAR(année))),res,2,FALSE))," ")</f>
        <v xml:space="preserve"> </v>
      </c>
      <c r="R17" s="179"/>
      <c r="S17" s="180" t="str">
        <f>IF(S15&lt;&gt;" ",IF(ISERROR(HLOOKUP(DATEVALUE(CONCATENATE(S15,"/",2,"/",YEAR(année))),res,2,FALSE))," ",HLOOKUP(DATEVALUE(CONCATENATE(S15,"/",2,"/",YEAR(année))),res,2,FALSE))," ")</f>
        <v xml:space="preserve"> </v>
      </c>
      <c r="T17" s="179"/>
      <c r="U17" s="180" t="str">
        <f>IF(U15&lt;&gt;" ",IF(ISERROR(HLOOKUP(DATEVALUE(CONCATENATE(U15,"/",2,"/",YEAR(année))),res,2,FALSE))," ",HLOOKUP(DATEVALUE(CONCATENATE(U15,"/",2,"/",YEAR(année))),res,2,FALSE))," ")</f>
        <v xml:space="preserve"> </v>
      </c>
      <c r="V17" s="179"/>
      <c r="W17" s="180" t="str">
        <f>IF(W15&lt;&gt;" ",IF(ISERROR(HLOOKUP(DATEVALUE(CONCATENATE(W15,"/",2,"/",YEAR(année))),res,2,FALSE))," ",HLOOKUP(DATEVALUE(CONCATENATE(W15,"/",2,"/",YEAR(année))),res,2,FALSE))," ")</f>
        <v xml:space="preserve"> </v>
      </c>
      <c r="X17" s="179"/>
      <c r="Y17" s="180" t="str">
        <f>IF(Y15&lt;&gt;" ",IF(ISERROR(HLOOKUP(DATEVALUE(CONCATENATE(Y15,"/",2,"/",YEAR(année))),res,2,FALSE))," ",HLOOKUP(DATEVALUE(CONCATENATE(Y15,"/",2,"/",YEAR(année))),res,2,FALSE))," ")</f>
        <v xml:space="preserve"> </v>
      </c>
      <c r="Z17" s="179"/>
      <c r="AA17" s="180" t="str">
        <f>IF(AA15&lt;&gt;" ",IF(ISERROR(HLOOKUP(DATEVALUE(CONCATENATE(AA15,"/",2,"/",YEAR(année))),res,2,FALSE))," ",HLOOKUP(DATEVALUE(CONCATENATE(AA15,"/",2,"/",YEAR(année))),res,2,FALSE))," ")</f>
        <v xml:space="preserve"> </v>
      </c>
      <c r="AB17" s="179"/>
      <c r="AC17" s="199" t="str">
        <f>IF(AC15&lt;&gt;" ",IF(ISERROR(HLOOKUP(DATEVALUE(CONCATENATE(AC15,"/",2,"/",YEAR(année))),res,2,FALSE))," ",HLOOKUP(DATEVALUE(CONCATENATE(AC15,"/",2,"/",YEAR(année))),res,2,FALSE))," ")</f>
        <v xml:space="preserve"> </v>
      </c>
      <c r="AD17" s="265"/>
      <c r="AE17" s="114"/>
      <c r="AF17" s="263" t="str">
        <f>IF(AF15&lt;&gt;" ",IF(ISERROR(HLOOKUP(DATEVALUE(CONCATENATE(AF15,"/",3,"/",YEAR(année))),res,2,FALSE))," ",HLOOKUP(DATEVALUE(CONCATENATE(AF15,"/",3,"/",YEAR(année))),res,2,FALSE))," ")</f>
        <v xml:space="preserve"> </v>
      </c>
      <c r="AG17" s="179"/>
      <c r="AH17" s="180" t="str">
        <f>IF(AH15&lt;&gt;" ",IF(ISERROR(HLOOKUP(DATEVALUE(CONCATENATE(AH15,"/",3,"/",YEAR(année))),res,2,FALSE))," ",HLOOKUP(DATEVALUE(CONCATENATE(AH15,"/",3,"/",YEAR(année))),res,2,FALSE))," ")</f>
        <v xml:space="preserve"> </v>
      </c>
      <c r="AI17" s="179"/>
      <c r="AJ17" s="180" t="str">
        <f>IF(AJ15&lt;&gt;" ",IF(ISERROR(HLOOKUP(DATEVALUE(CONCATENATE(AJ15,"/",3,"/",YEAR(année))),res,2,FALSE))," ",HLOOKUP(DATEVALUE(CONCATENATE(AJ15,"/",3,"/",YEAR(année))),res,2,FALSE))," ")</f>
        <v xml:space="preserve"> </v>
      </c>
      <c r="AK17" s="179"/>
      <c r="AL17" s="180" t="str">
        <f>IF(AL15&lt;&gt;" ",IF(ISERROR(HLOOKUP(DATEVALUE(CONCATENATE(AL15,"/",3,"/",YEAR(année))),res,2,FALSE))," ",HLOOKUP(DATEVALUE(CONCATENATE(AL15,"/",3,"/",YEAR(année))),res,2,FALSE))," ")</f>
        <v xml:space="preserve"> </v>
      </c>
      <c r="AM17" s="179"/>
      <c r="AN17" s="180" t="str">
        <f>IF(AN15&lt;&gt;" ",IF(ISERROR(HLOOKUP(DATEVALUE(CONCATENATE(AN15,"/",3,"/",YEAR(année))),res,2,FALSE))," ",HLOOKUP(DATEVALUE(CONCATENATE(AN15,"/",3,"/",YEAR(année))),res,2,FALSE))," ")</f>
        <v xml:space="preserve"> </v>
      </c>
      <c r="AO17" s="179"/>
      <c r="AP17" s="180" t="str">
        <f>IF(AP15&lt;&gt;" ",IF(ISERROR(HLOOKUP(DATEVALUE(CONCATENATE(AP15,"/",3,"/",YEAR(année))),res,2,FALSE))," ",HLOOKUP(DATEVALUE(CONCATENATE(AP15,"/",3,"/",YEAR(année))),res,2,FALSE))," ")</f>
        <v xml:space="preserve"> </v>
      </c>
      <c r="AQ17" s="179"/>
      <c r="AR17" s="199" t="str">
        <f>IF(AR15&lt;&gt;" ",IF(ISERROR(HLOOKUP(DATEVALUE(CONCATENATE(AR15,"/",3,"/",YEAR(année))),res,2,FALSE))," ",HLOOKUP(DATEVALUE(CONCATENATE(AR15,"/",3,"/",YEAR(année))),res,2,FALSE))," ")</f>
        <v xml:space="preserve"> </v>
      </c>
      <c r="AS17" s="265"/>
      <c r="AT17" s="114"/>
      <c r="AU17" s="178" t="str">
        <f>IF(AU15&lt;&gt;" ",IF(ISERROR(HLOOKUP(DATEVALUE(CONCATENATE(AU15,"/",4,"/",YEAR(année))),res,2,FALSE))," ",HLOOKUP(DATEVALUE(CONCATENATE(AU15,"/",4,"/",YEAR(année))),res,2,FALSE))," ")</f>
        <v xml:space="preserve"> </v>
      </c>
      <c r="AV17" s="179"/>
      <c r="AW17" s="180" t="str">
        <f>IF(AW15&lt;&gt;" ",IF(ISERROR(HLOOKUP(DATEVALUE(CONCATENATE(AW15,"/",4,"/",YEAR(année))),res,2,FALSE))," ",HLOOKUP(DATEVALUE(CONCATENATE(AW15,"/",4,"/",YEAR(année))),res,2,FALSE))," ")</f>
        <v xml:space="preserve"> </v>
      </c>
      <c r="AX17" s="179"/>
      <c r="AY17" s="180" t="str">
        <f>IF(AY15&lt;&gt;" ",IF(ISERROR(HLOOKUP(DATEVALUE(CONCATENATE(AY15,"/",4,"/",YEAR(année))),res,2,FALSE))," ",HLOOKUP(DATEVALUE(CONCATENATE(AY15,"/",4,"/",YEAR(année))),res,2,FALSE))," ")</f>
        <v xml:space="preserve"> </v>
      </c>
      <c r="AZ17" s="179"/>
      <c r="BA17" s="180" t="str">
        <f>IF(BA15&lt;&gt;" ",IF(ISERROR(HLOOKUP(DATEVALUE(CONCATENATE(BA15,"/",4,"/",YEAR(année))),res,2,FALSE))," ",HLOOKUP(DATEVALUE(CONCATENATE(BA15,"/",4,"/",YEAR(année))),res,2,FALSE))," ")</f>
        <v xml:space="preserve"> </v>
      </c>
      <c r="BB17" s="179"/>
      <c r="BC17" s="180" t="str">
        <f>IF(BC15&lt;&gt;" ",IF(ISERROR(HLOOKUP(DATEVALUE(CONCATENATE(BC15,"/",4,"/",YEAR(année))),res,2,FALSE))," ",HLOOKUP(DATEVALUE(CONCATENATE(BC15,"/",4,"/",YEAR(année))),res,2,FALSE))," ")</f>
        <v xml:space="preserve"> </v>
      </c>
      <c r="BD17" s="179"/>
      <c r="BE17" s="210" t="str">
        <f>IF(BE15&lt;&gt;" ",IF(ISERROR(HLOOKUP(DATEVALUE(CONCATENATE(BE15,"/",4,"/",YEAR(année))),res,2,FALSE))," ",HLOOKUP(DATEVALUE(CONCATENATE(BE15,"/",4,"/",YEAR(année))),res,2,FALSE))," ")</f>
        <v xml:space="preserve"> </v>
      </c>
      <c r="BF17" s="211"/>
      <c r="BG17" s="239" t="str">
        <f>IF(BG15&lt;&gt;" ",IF(ISERROR(HLOOKUP(DATEVALUE(CONCATENATE(BG15,"/",4,"/",YEAR(année))),res,2,FALSE))," ",HLOOKUP(DATEVALUE(CONCATENATE(BG15,"/",4,"/",YEAR(année))),res,2,FALSE))," ")</f>
        <v xml:space="preserve"> </v>
      </c>
      <c r="BH17" s="240"/>
    </row>
    <row r="18" spans="1:60" ht="19.8">
      <c r="A18" s="1"/>
      <c r="B18" s="177">
        <f>IF(N15&lt;30,N15+1," ")</f>
        <v>10</v>
      </c>
      <c r="C18" s="176"/>
      <c r="D18" s="228">
        <f>IF(B18&lt;30,B18+1," ")</f>
        <v>11</v>
      </c>
      <c r="E18" s="253"/>
      <c r="F18" s="175">
        <f>IF(D18&lt;30,D18+1," ")</f>
        <v>12</v>
      </c>
      <c r="G18" s="176"/>
      <c r="H18" s="175">
        <f>IF(F18&lt;30,F18+1," ")</f>
        <v>13</v>
      </c>
      <c r="I18" s="176"/>
      <c r="J18" s="175">
        <f>IF(H18&lt;30,H18+1," ")</f>
        <v>14</v>
      </c>
      <c r="K18" s="176"/>
      <c r="L18" s="175">
        <f>IF(J18&lt;31,J18+1," ")</f>
        <v>15</v>
      </c>
      <c r="M18" s="176"/>
      <c r="N18" s="228">
        <f>IF(L18&lt;31,L18+1," ")</f>
        <v>16</v>
      </c>
      <c r="O18" s="253"/>
      <c r="P18" s="112"/>
      <c r="Q18" s="264">
        <f>IF(AC15&lt;(IF(BIS,29,28)),AC15+1," ")</f>
        <v>14</v>
      </c>
      <c r="R18" s="176"/>
      <c r="S18" s="175">
        <f>IF(Q18&lt;(IF(BIS,29,28)),Q18+1," ")</f>
        <v>15</v>
      </c>
      <c r="T18" s="176"/>
      <c r="U18" s="175">
        <f>IF(S18&lt;(IF(BIS,29,28)),S18+1," ")</f>
        <v>16</v>
      </c>
      <c r="V18" s="176"/>
      <c r="W18" s="175">
        <f>IF(U18&lt;(IF(BIS,29,28)),U18+1," ")</f>
        <v>17</v>
      </c>
      <c r="X18" s="176"/>
      <c r="Y18" s="175">
        <f>IF(W18&lt;(IF(BIS,29,28)),W18+1," ")</f>
        <v>18</v>
      </c>
      <c r="Z18" s="176"/>
      <c r="AA18" s="175">
        <f>IF(Y18&lt;(IF(BIS,29,28)),Y18+1," ")</f>
        <v>19</v>
      </c>
      <c r="AB18" s="176"/>
      <c r="AC18" s="189">
        <f>IF(AA18&lt;(IF(BIS,29,28)),AA18+1," ")</f>
        <v>20</v>
      </c>
      <c r="AD18" s="261"/>
      <c r="AE18" s="112"/>
      <c r="AF18" s="269">
        <f>IF(AR15&lt;31,AR15+1," ")</f>
        <v>14</v>
      </c>
      <c r="AG18" s="219"/>
      <c r="AH18" s="175">
        <f>IF(AF18&lt;31,AF18+1," ")</f>
        <v>15</v>
      </c>
      <c r="AI18" s="176"/>
      <c r="AJ18" s="175">
        <f>IF(AH18&lt;31,AH18+1," ")</f>
        <v>16</v>
      </c>
      <c r="AK18" s="176"/>
      <c r="AL18" s="175">
        <f>IF(AJ18&lt;31,AJ18+1," ")</f>
        <v>17</v>
      </c>
      <c r="AM18" s="176"/>
      <c r="AN18" s="175">
        <f>IF(AL18&lt;31,AL18+1," ")</f>
        <v>18</v>
      </c>
      <c r="AO18" s="176"/>
      <c r="AP18" s="175">
        <f>IF(AN18&lt;31,AN18+1," ")</f>
        <v>19</v>
      </c>
      <c r="AQ18" s="176"/>
      <c r="AR18" s="226">
        <f>IF(AP18&lt;31,AP18+1," ")</f>
        <v>20</v>
      </c>
      <c r="AS18" s="271"/>
      <c r="AT18" s="112"/>
      <c r="AU18" s="177">
        <f>IF(BG15&lt;30,BG15+1," ")</f>
        <v>11</v>
      </c>
      <c r="AV18" s="176"/>
      <c r="AW18" s="175">
        <f>IF(AU18&lt;30,AU18+1," ")</f>
        <v>12</v>
      </c>
      <c r="AX18" s="176"/>
      <c r="AY18" s="175">
        <f>IF(AW18&lt;30,AW18+1," ")</f>
        <v>13</v>
      </c>
      <c r="AZ18" s="176"/>
      <c r="BA18" s="175">
        <f>IF(AY18&lt;30,AY18+1," ")</f>
        <v>14</v>
      </c>
      <c r="BB18" s="176"/>
      <c r="BC18" s="175">
        <f>IF(BA18&lt;30,BA18+1," ")</f>
        <v>15</v>
      </c>
      <c r="BD18" s="176"/>
      <c r="BE18" s="175">
        <f>IF(BC18&lt;30,BC18+1," ")</f>
        <v>16</v>
      </c>
      <c r="BF18" s="176"/>
      <c r="BG18" s="189">
        <f>IF(BE18&lt;30,BE18+1," ")</f>
        <v>17</v>
      </c>
      <c r="BH18" s="190"/>
    </row>
    <row r="19" spans="1:60" ht="15" hidden="1" customHeight="1">
      <c r="A19" s="1"/>
      <c r="B19" s="139" t="str">
        <f t="shared" ref="B19:N19" si="10">IF(B18=" "," ",HLOOKUP(B18,search,3,FALSE()))</f>
        <v/>
      </c>
      <c r="C19" s="140"/>
      <c r="D19" s="117" t="str">
        <f t="shared" si="10"/>
        <v/>
      </c>
      <c r="E19" s="117"/>
      <c r="F19" s="117" t="str">
        <f t="shared" si="10"/>
        <v/>
      </c>
      <c r="G19" s="117"/>
      <c r="H19" s="117" t="str">
        <f t="shared" si="10"/>
        <v/>
      </c>
      <c r="I19" s="117"/>
      <c r="J19" s="117" t="str">
        <f t="shared" si="10"/>
        <v/>
      </c>
      <c r="K19" s="117"/>
      <c r="L19" s="117" t="str">
        <f t="shared" si="10"/>
        <v/>
      </c>
      <c r="M19" s="118"/>
      <c r="N19" s="139" t="str">
        <f t="shared" si="10"/>
        <v/>
      </c>
      <c r="O19" s="140"/>
      <c r="P19" s="112"/>
      <c r="Q19" s="259" t="str">
        <f t="shared" ref="Q19:AC19" si="11">IF(Q18=" "," ",HLOOKUP(Q18,search,5,FALSE()))</f>
        <v/>
      </c>
      <c r="R19" s="202"/>
      <c r="S19" s="203" t="str">
        <f t="shared" si="11"/>
        <v/>
      </c>
      <c r="T19" s="202"/>
      <c r="U19" s="203" t="str">
        <f t="shared" si="11"/>
        <v/>
      </c>
      <c r="V19" s="202"/>
      <c r="W19" s="203" t="str">
        <f t="shared" si="11"/>
        <v/>
      </c>
      <c r="X19" s="202"/>
      <c r="Y19" s="203" t="str">
        <f t="shared" si="11"/>
        <v/>
      </c>
      <c r="Z19" s="202"/>
      <c r="AA19" s="203" t="str">
        <f t="shared" si="11"/>
        <v/>
      </c>
      <c r="AB19" s="202"/>
      <c r="AC19" s="204" t="str">
        <f t="shared" si="11"/>
        <v/>
      </c>
      <c r="AD19" s="262"/>
      <c r="AE19" s="112"/>
      <c r="AF19" s="270" t="str">
        <f t="shared" ref="AF19:AR19" si="12">IF(AF18=" "," ",HLOOKUP(AF18,search,7,FALSE()))</f>
        <v/>
      </c>
      <c r="AG19" s="217"/>
      <c r="AH19" s="203" t="str">
        <f t="shared" si="12"/>
        <v/>
      </c>
      <c r="AI19" s="202"/>
      <c r="AJ19" s="203" t="str">
        <f t="shared" si="12"/>
        <v/>
      </c>
      <c r="AK19" s="202"/>
      <c r="AL19" s="203" t="str">
        <f t="shared" si="12"/>
        <v/>
      </c>
      <c r="AM19" s="202"/>
      <c r="AN19" s="203" t="str">
        <f t="shared" si="12"/>
        <v/>
      </c>
      <c r="AO19" s="202"/>
      <c r="AP19" s="203" t="str">
        <f t="shared" si="12"/>
        <v/>
      </c>
      <c r="AQ19" s="202"/>
      <c r="AR19" s="227" t="str">
        <f t="shared" si="12"/>
        <v/>
      </c>
      <c r="AS19" s="267"/>
      <c r="AT19" s="112"/>
      <c r="AU19" s="201" t="str">
        <f t="shared" ref="AU19:BG19" si="13">IF(AU18=" "," ",HLOOKUP(AU18,search,9,FALSE()))</f>
        <v/>
      </c>
      <c r="AV19" s="202"/>
      <c r="AW19" s="203" t="str">
        <f t="shared" si="13"/>
        <v/>
      </c>
      <c r="AX19" s="202"/>
      <c r="AY19" s="203" t="str">
        <f t="shared" si="13"/>
        <v/>
      </c>
      <c r="AZ19" s="202"/>
      <c r="BA19" s="203" t="str">
        <f t="shared" si="13"/>
        <v/>
      </c>
      <c r="BB19" s="202"/>
      <c r="BC19" s="203" t="str">
        <f t="shared" si="13"/>
        <v/>
      </c>
      <c r="BD19" s="202"/>
      <c r="BE19" s="233" t="str">
        <f t="shared" si="13"/>
        <v/>
      </c>
      <c r="BF19" s="234"/>
      <c r="BG19" s="231" t="str">
        <f t="shared" si="13"/>
        <v>X</v>
      </c>
      <c r="BH19" s="232"/>
    </row>
    <row r="20" spans="1:60" s="102" customFormat="1" ht="15">
      <c r="A20" s="101"/>
      <c r="B20" s="178" t="str">
        <f t="shared" ref="B20:N20" si="14">IF(B18&lt;&gt;" ",IF(ISERROR(HLOOKUP(DATEVALUE(CONCATENATE(B18,"/",Mois,"/",YEAR(année))),res,2,FALSE))," ",HLOOKUP(DATEVALUE(CONCATENATE(B18,"/",Mois,"/",YEAR(année))),res,2,FALSE))," ")</f>
        <v xml:space="preserve"> </v>
      </c>
      <c r="C20" s="179"/>
      <c r="D20" s="225" t="str">
        <f t="shared" si="14"/>
        <v xml:space="preserve"> </v>
      </c>
      <c r="E20" s="252"/>
      <c r="F20" s="180" t="str">
        <f t="shared" si="14"/>
        <v xml:space="preserve"> </v>
      </c>
      <c r="G20" s="179"/>
      <c r="H20" s="180" t="str">
        <f t="shared" si="14"/>
        <v xml:space="preserve"> </v>
      </c>
      <c r="I20" s="179"/>
      <c r="J20" s="180" t="str">
        <f t="shared" si="14"/>
        <v xml:space="preserve"> </v>
      </c>
      <c r="K20" s="179"/>
      <c r="L20" s="180" t="str">
        <f t="shared" si="14"/>
        <v xml:space="preserve"> </v>
      </c>
      <c r="M20" s="179"/>
      <c r="N20" s="225" t="str">
        <f t="shared" si="14"/>
        <v xml:space="preserve"> </v>
      </c>
      <c r="O20" s="252"/>
      <c r="P20" s="114"/>
      <c r="Q20" s="263" t="str">
        <f>IF(Q18&lt;&gt;" ",IF(ISERROR(HLOOKUP(DATEVALUE(CONCATENATE(Q18,"/",2,"/",YEAR(année))),res,2,FALSE))," ",HLOOKUP(DATEVALUE(CONCATENATE(Q18,"/",2,"/",YEAR(année))),res,2,FALSE))," ")</f>
        <v xml:space="preserve"> </v>
      </c>
      <c r="R20" s="179"/>
      <c r="S20" s="180" t="str">
        <f>IF(S18&lt;&gt;" ",IF(ISERROR(HLOOKUP(DATEVALUE(CONCATENATE(S18,"/",2,"/",YEAR(année))),res,2,FALSE))," ",HLOOKUP(DATEVALUE(CONCATENATE(S18,"/",2,"/",YEAR(année))),res,2,FALSE))," ")</f>
        <v xml:space="preserve"> </v>
      </c>
      <c r="T20" s="179"/>
      <c r="U20" s="180" t="str">
        <f>IF(U18&lt;&gt;" ",IF(ISERROR(HLOOKUP(DATEVALUE(CONCATENATE(U18,"/",2,"/",YEAR(année))),res,2,FALSE))," ",HLOOKUP(DATEVALUE(CONCATENATE(U18,"/",2,"/",YEAR(année))),res,2,FALSE))," ")</f>
        <v>¡</v>
      </c>
      <c r="V20" s="179"/>
      <c r="W20" s="180" t="str">
        <f>IF(W18&lt;&gt;" ",IF(ISERROR(HLOOKUP(DATEVALUE(CONCATENATE(W18,"/",2,"/",YEAR(année))),res,2,FALSE))," ",HLOOKUP(DATEVALUE(CONCATENATE(W18,"/",2,"/",YEAR(année))),res,2,FALSE))," ")</f>
        <v xml:space="preserve"> </v>
      </c>
      <c r="X20" s="179"/>
      <c r="Y20" s="180" t="str">
        <f>IF(Y18&lt;&gt;" ",IF(ISERROR(HLOOKUP(DATEVALUE(CONCATENATE(Y18,"/",2,"/",YEAR(année))),res,2,FALSE))," ",HLOOKUP(DATEVALUE(CONCATENATE(Y18,"/",2,"/",YEAR(année))),res,2,FALSE))," ")</f>
        <v xml:space="preserve"> </v>
      </c>
      <c r="Z20" s="179"/>
      <c r="AA20" s="180" t="str">
        <f>IF(AA18&lt;&gt;" ",IF(ISERROR(HLOOKUP(DATEVALUE(CONCATENATE(AA18,"/",2,"/",YEAR(année))),res,2,FALSE))," ",HLOOKUP(DATEVALUE(CONCATENATE(AA18,"/",2,"/",YEAR(année))),res,2,FALSE))," ")</f>
        <v xml:space="preserve"> </v>
      </c>
      <c r="AB20" s="179"/>
      <c r="AC20" s="199" t="str">
        <f>IF(AC18&lt;&gt;" ",IF(ISERROR(HLOOKUP(DATEVALUE(CONCATENATE(AC18,"/",2,"/",YEAR(année))),res,2,FALSE))," ",HLOOKUP(DATEVALUE(CONCATENATE(AC18,"/",2,"/",YEAR(année))),res,2,FALSE))," ")</f>
        <v xml:space="preserve"> </v>
      </c>
      <c r="AD20" s="265"/>
      <c r="AE20" s="114"/>
      <c r="AF20" s="266" t="str">
        <f>IF(AF18&lt;&gt;" ",IF(ISERROR(HLOOKUP(DATEVALUE(CONCATENATE(AF18,"/",3,"/",YEAR(année))),res,2,FALSE))," ",HLOOKUP(DATEVALUE(CONCATENATE(AF18,"/",3,"/",YEAR(année))),res,2,FALSE))," ")</f>
        <v xml:space="preserve"> </v>
      </c>
      <c r="AG20" s="215"/>
      <c r="AH20" s="180" t="str">
        <f>IF(AH18&lt;&gt;" ",IF(ISERROR(HLOOKUP(DATEVALUE(CONCATENATE(AH18,"/",3,"/",YEAR(année))),res,2,FALSE))," ",HLOOKUP(DATEVALUE(CONCATENATE(AH18,"/",3,"/",YEAR(année))),res,2,FALSE))," ")</f>
        <v xml:space="preserve"> </v>
      </c>
      <c r="AI20" s="179"/>
      <c r="AJ20" s="180" t="str">
        <f>IF(AJ18&lt;&gt;" ",IF(ISERROR(HLOOKUP(DATEVALUE(CONCATENATE(AJ18,"/",3,"/",YEAR(année))),res,2,FALSE))," ",HLOOKUP(DATEVALUE(CONCATENATE(AJ18,"/",3,"/",YEAR(année))),res,2,FALSE))," ")</f>
        <v xml:space="preserve"> </v>
      </c>
      <c r="AK20" s="179"/>
      <c r="AL20" s="180" t="str">
        <f>IF(AL18&lt;&gt;" ",IF(ISERROR(HLOOKUP(DATEVALUE(CONCATENATE(AL18,"/",3,"/",YEAR(année))),res,2,FALSE))," ",HLOOKUP(DATEVALUE(CONCATENATE(AL18,"/",3,"/",YEAR(année))),res,2,FALSE))," ")</f>
        <v xml:space="preserve"> </v>
      </c>
      <c r="AM20" s="179"/>
      <c r="AN20" s="180" t="str">
        <f>IF(AN18&lt;&gt;" ",IF(ISERROR(HLOOKUP(DATEVALUE(CONCATENATE(AN18,"/",3,"/",YEAR(année))),res,2,FALSE))," ",HLOOKUP(DATEVALUE(CONCATENATE(AN18,"/",3,"/",YEAR(année))),res,2,FALSE))," ")</f>
        <v>¡</v>
      </c>
      <c r="AO20" s="179"/>
      <c r="AP20" s="180" t="str">
        <f>IF(AP18&lt;&gt;" ",IF(ISERROR(HLOOKUP(DATEVALUE(CONCATENATE(AP18,"/",3,"/",YEAR(année))),res,2,FALSE))," ",HLOOKUP(DATEVALUE(CONCATENATE(AP18,"/",3,"/",YEAR(année))),res,2,FALSE))," ")</f>
        <v xml:space="preserve"> </v>
      </c>
      <c r="AQ20" s="179"/>
      <c r="AR20" s="223" t="str">
        <f>IF(AR18&lt;&gt;" ",IF(ISERROR(HLOOKUP(DATEVALUE(CONCATENATE(AR18,"/",3,"/",YEAR(année))),res,2,FALSE))," ",HLOOKUP(DATEVALUE(CONCATENATE(AR18,"/",3,"/",YEAR(année))),res,2,FALSE))," ")</f>
        <v xml:space="preserve"> </v>
      </c>
      <c r="AS20" s="268"/>
      <c r="AT20" s="114"/>
      <c r="AU20" s="178" t="str">
        <f>IF(AU18&lt;&gt;" ",IF(ISERROR(HLOOKUP(DATEVALUE(CONCATENATE(AU18,"/",4,"/",YEAR(année))),res,2,FALSE))," ",HLOOKUP(DATEVALUE(CONCATENATE(AU18,"/",4,"/",YEAR(année))),res,2,FALSE))," ")</f>
        <v xml:space="preserve"> </v>
      </c>
      <c r="AV20" s="179"/>
      <c r="AW20" s="180" t="str">
        <f>IF(AW18&lt;&gt;" ",IF(ISERROR(HLOOKUP(DATEVALUE(CONCATENATE(AW18,"/",4,"/",YEAR(année))),res,2,FALSE))," ",HLOOKUP(DATEVALUE(CONCATENATE(AW18,"/",4,"/",YEAR(année))),res,2,FALSE))," ")</f>
        <v xml:space="preserve"> </v>
      </c>
      <c r="AX20" s="179"/>
      <c r="AY20" s="180" t="str">
        <f>IF(AY18&lt;&gt;" ",IF(ISERROR(HLOOKUP(DATEVALUE(CONCATENATE(AY18,"/",4,"/",YEAR(année))),res,2,FALSE))," ",HLOOKUP(DATEVALUE(CONCATENATE(AY18,"/",4,"/",YEAR(année))),res,2,FALSE))," ")</f>
        <v xml:space="preserve"> </v>
      </c>
      <c r="AZ20" s="179"/>
      <c r="BA20" s="180" t="str">
        <f>IF(BA18&lt;&gt;" ",IF(ISERROR(HLOOKUP(DATEVALUE(CONCATENATE(BA18,"/",4,"/",YEAR(année))),res,2,FALSE))," ",HLOOKUP(DATEVALUE(CONCATENATE(BA18,"/",4,"/",YEAR(année))),res,2,FALSE))," ")</f>
        <v xml:space="preserve"> </v>
      </c>
      <c r="BB20" s="179"/>
      <c r="BC20" s="180" t="str">
        <f>IF(BC18&lt;&gt;" ",IF(ISERROR(HLOOKUP(DATEVALUE(CONCATENATE(BC18,"/",4,"/",YEAR(année))),res,2,FALSE))," ",HLOOKUP(DATEVALUE(CONCATENATE(BC18,"/",4,"/",YEAR(année))),res,2,FALSE))," ")</f>
        <v xml:space="preserve"> </v>
      </c>
      <c r="BD20" s="179"/>
      <c r="BE20" s="210" t="str">
        <f>IF(BE18&lt;&gt;" ",IF(ISERROR(HLOOKUP(DATEVALUE(CONCATENATE(BE18,"/",4,"/",YEAR(année))),res,2,FALSE))," ",HLOOKUP(DATEVALUE(CONCATENATE(BE18,"/",4,"/",YEAR(année))),res,2,FALSE))," ")</f>
        <v>¡</v>
      </c>
      <c r="BF20" s="211"/>
      <c r="BG20" s="212" t="str">
        <f>IF(BG18&lt;&gt;" ",IF(ISERROR(HLOOKUP(DATEVALUE(CONCATENATE(BG18,"/",4,"/",YEAR(année))),res,2,FALSE))," ",HLOOKUP(DATEVALUE(CONCATENATE(BG18,"/",4,"/",YEAR(année))),res,2,FALSE))," ")</f>
        <v xml:space="preserve"> </v>
      </c>
      <c r="BH20" s="213"/>
    </row>
    <row r="21" spans="1:60" ht="19.8">
      <c r="A21" s="1"/>
      <c r="B21" s="177">
        <f>IF(N18&lt;31,N18+1," ")</f>
        <v>17</v>
      </c>
      <c r="C21" s="176"/>
      <c r="D21" s="175">
        <f>IF(B21&lt;31,B21+1," ")</f>
        <v>18</v>
      </c>
      <c r="E21" s="176"/>
      <c r="F21" s="175">
        <f>IF(D21&lt;31,D21+1," ")</f>
        <v>19</v>
      </c>
      <c r="G21" s="176"/>
      <c r="H21" s="175">
        <f>IF(F21&lt;31,F21+1," ")</f>
        <v>20</v>
      </c>
      <c r="I21" s="176"/>
      <c r="J21" s="175">
        <f>IF(H21&lt;31,H21+1," ")</f>
        <v>21</v>
      </c>
      <c r="K21" s="176"/>
      <c r="L21" s="175">
        <f>IF(J21&lt;31,J21+1," ")</f>
        <v>22</v>
      </c>
      <c r="M21" s="176"/>
      <c r="N21" s="189">
        <f>IF(L21&lt;31,L21+1," ")</f>
        <v>23</v>
      </c>
      <c r="O21" s="190"/>
      <c r="P21" s="112"/>
      <c r="Q21" s="264">
        <f>IF(AC18&lt;(IF(BIS,29,28)),AC18+1," ")</f>
        <v>21</v>
      </c>
      <c r="R21" s="176"/>
      <c r="S21" s="175">
        <f>IF(Q21&lt;(IF(BIS,29,28)),Q21+1," ")</f>
        <v>22</v>
      </c>
      <c r="T21" s="176"/>
      <c r="U21" s="175">
        <f>IF(S21&lt;(IF(BIS,29,28)),S21+1," ")</f>
        <v>23</v>
      </c>
      <c r="V21" s="176"/>
      <c r="W21" s="175">
        <f>IF(U21&lt;(IF(BIS,29,28)),U21+1," ")</f>
        <v>24</v>
      </c>
      <c r="X21" s="176"/>
      <c r="Y21" s="175">
        <f>IF(W21&lt;(IF(BIS,29,28)),W21+1," ")</f>
        <v>25</v>
      </c>
      <c r="Z21" s="176"/>
      <c r="AA21" s="175">
        <f>IF(Y21&lt;(IF(BIS,29,28)),Y21+1," ")</f>
        <v>26</v>
      </c>
      <c r="AB21" s="176"/>
      <c r="AC21" s="189">
        <f>IF(AA21&lt;(IF(BIS,29,28)),AA21+1," ")</f>
        <v>27</v>
      </c>
      <c r="AD21" s="261"/>
      <c r="AE21" s="112"/>
      <c r="AF21" s="264">
        <f>IF(AR18&lt;31,AR18+1," ")</f>
        <v>21</v>
      </c>
      <c r="AG21" s="176"/>
      <c r="AH21" s="175">
        <f>IF(AF21&lt;31,AF21+1," ")</f>
        <v>22</v>
      </c>
      <c r="AI21" s="176"/>
      <c r="AJ21" s="175">
        <f>IF(AH21&lt;31,AH21+1," ")</f>
        <v>23</v>
      </c>
      <c r="AK21" s="176"/>
      <c r="AL21" s="175">
        <f>IF(AJ21&lt;31,AJ21+1," ")</f>
        <v>24</v>
      </c>
      <c r="AM21" s="176"/>
      <c r="AN21" s="175">
        <f>IF(AL21&lt;31,AL21+1," ")</f>
        <v>25</v>
      </c>
      <c r="AO21" s="176"/>
      <c r="AP21" s="175">
        <f>IF(AN21&lt;31,AN21+1," ")</f>
        <v>26</v>
      </c>
      <c r="AQ21" s="176"/>
      <c r="AR21" s="189">
        <f>IF(AP21&lt;31,AP21+1," ")</f>
        <v>27</v>
      </c>
      <c r="AS21" s="261"/>
      <c r="AT21" s="112"/>
      <c r="AU21" s="177">
        <f>IF(BG18&lt;30,BG18+1," ")</f>
        <v>18</v>
      </c>
      <c r="AV21" s="176"/>
      <c r="AW21" s="175">
        <f>IF(AU21&lt;30,AU21+1," ")</f>
        <v>19</v>
      </c>
      <c r="AX21" s="176"/>
      <c r="AY21" s="175">
        <f>IF(AW21&lt;30,AW21+1," ")</f>
        <v>20</v>
      </c>
      <c r="AZ21" s="176"/>
      <c r="BA21" s="175">
        <f>IF(AY21&lt;30,AY21+1," ")</f>
        <v>21</v>
      </c>
      <c r="BB21" s="176"/>
      <c r="BC21" s="175">
        <f>IF(BA21&lt;30,BA21+1," ")</f>
        <v>22</v>
      </c>
      <c r="BD21" s="176"/>
      <c r="BE21" s="228">
        <f>IF(BC21&lt;30,BC21+1," ")</f>
        <v>23</v>
      </c>
      <c r="BF21" s="184"/>
      <c r="BG21" s="189">
        <f>IF(BE21&lt;30,BE21+1," ")</f>
        <v>24</v>
      </c>
      <c r="BH21" s="190"/>
    </row>
    <row r="22" spans="1:60" ht="15" hidden="1" customHeight="1">
      <c r="A22" s="1"/>
      <c r="B22" s="115" t="str">
        <f t="shared" ref="B22:N22" si="15">IF(B21=" "," ",HLOOKUP(B21,search,3,FALSE()))</f>
        <v/>
      </c>
      <c r="C22" s="116"/>
      <c r="D22" s="117" t="str">
        <f t="shared" si="15"/>
        <v/>
      </c>
      <c r="E22" s="117"/>
      <c r="F22" s="117" t="str">
        <f t="shared" si="15"/>
        <v/>
      </c>
      <c r="G22" s="117"/>
      <c r="H22" s="117" t="str">
        <f t="shared" si="15"/>
        <v/>
      </c>
      <c r="I22" s="117"/>
      <c r="J22" s="117" t="str">
        <f t="shared" si="15"/>
        <v/>
      </c>
      <c r="K22" s="117"/>
      <c r="L22" s="117" t="str">
        <f t="shared" si="15"/>
        <v/>
      </c>
      <c r="M22" s="118"/>
      <c r="N22" s="119" t="str">
        <f t="shared" si="15"/>
        <v/>
      </c>
      <c r="O22" s="120"/>
      <c r="P22" s="112"/>
      <c r="Q22" s="259" t="str">
        <f t="shared" ref="Q22:AC22" si="16">IF(Q21=" "," ",HLOOKUP(Q21,search,5,FALSE()))</f>
        <v/>
      </c>
      <c r="R22" s="202"/>
      <c r="S22" s="203" t="str">
        <f t="shared" si="16"/>
        <v/>
      </c>
      <c r="T22" s="202"/>
      <c r="U22" s="203" t="str">
        <f t="shared" si="16"/>
        <v/>
      </c>
      <c r="V22" s="202"/>
      <c r="W22" s="203" t="str">
        <f t="shared" si="16"/>
        <v/>
      </c>
      <c r="X22" s="202"/>
      <c r="Y22" s="203" t="str">
        <f t="shared" si="16"/>
        <v/>
      </c>
      <c r="Z22" s="202"/>
      <c r="AA22" s="203" t="str">
        <f t="shared" si="16"/>
        <v/>
      </c>
      <c r="AB22" s="202"/>
      <c r="AC22" s="204" t="str">
        <f t="shared" si="16"/>
        <v/>
      </c>
      <c r="AD22" s="262"/>
      <c r="AE22" s="112"/>
      <c r="AF22" s="259" t="str">
        <f t="shared" ref="AF22:AR22" si="17">IF(AF21=" "," ",HLOOKUP(AF21,search,7,FALSE()))</f>
        <v/>
      </c>
      <c r="AG22" s="202"/>
      <c r="AH22" s="203" t="str">
        <f t="shared" si="17"/>
        <v/>
      </c>
      <c r="AI22" s="202"/>
      <c r="AJ22" s="203" t="str">
        <f t="shared" si="17"/>
        <v/>
      </c>
      <c r="AK22" s="202"/>
      <c r="AL22" s="203" t="str">
        <f t="shared" si="17"/>
        <v/>
      </c>
      <c r="AM22" s="202"/>
      <c r="AN22" s="203" t="str">
        <f t="shared" si="17"/>
        <v/>
      </c>
      <c r="AO22" s="202"/>
      <c r="AP22" s="203" t="str">
        <f t="shared" si="17"/>
        <v/>
      </c>
      <c r="AQ22" s="202"/>
      <c r="AR22" s="204" t="str">
        <f t="shared" si="17"/>
        <v/>
      </c>
      <c r="AS22" s="262"/>
      <c r="AT22" s="112"/>
      <c r="AU22" s="201" t="str">
        <f t="shared" ref="AU22:BG22" si="18">IF(AU21=" "," ",HLOOKUP(AU21,search,9,FALSE()))</f>
        <v>X</v>
      </c>
      <c r="AV22" s="202"/>
      <c r="AW22" s="203" t="str">
        <f t="shared" si="18"/>
        <v/>
      </c>
      <c r="AX22" s="202"/>
      <c r="AY22" s="203" t="str">
        <f t="shared" si="18"/>
        <v/>
      </c>
      <c r="AZ22" s="202"/>
      <c r="BA22" s="203" t="str">
        <f t="shared" si="18"/>
        <v/>
      </c>
      <c r="BB22" s="202"/>
      <c r="BC22" s="203" t="str">
        <f t="shared" si="18"/>
        <v/>
      </c>
      <c r="BD22" s="202"/>
      <c r="BE22" s="237" t="str">
        <f t="shared" si="18"/>
        <v/>
      </c>
      <c r="BF22" s="238"/>
      <c r="BG22" s="231" t="str">
        <f t="shared" si="18"/>
        <v/>
      </c>
      <c r="BH22" s="232"/>
    </row>
    <row r="23" spans="1:60" s="102" customFormat="1" ht="15">
      <c r="A23" s="101"/>
      <c r="B23" s="178" t="str">
        <f t="shared" ref="B23:N23" si="19">IF(B21&lt;&gt;" ",IF(ISERROR(HLOOKUP(DATEVALUE(CONCATENATE(B21,"/",Mois,"/",YEAR(année))),res,2,FALSE))," ",HLOOKUP(DATEVALUE(CONCATENATE(B21,"/",Mois,"/",YEAR(année))),res,2,FALSE))," ")</f>
        <v>¡</v>
      </c>
      <c r="C23" s="179"/>
      <c r="D23" s="180" t="str">
        <f t="shared" si="19"/>
        <v xml:space="preserve"> </v>
      </c>
      <c r="E23" s="179"/>
      <c r="F23" s="180" t="str">
        <f t="shared" si="19"/>
        <v xml:space="preserve"> </v>
      </c>
      <c r="G23" s="179"/>
      <c r="H23" s="180" t="str">
        <f t="shared" si="19"/>
        <v xml:space="preserve"> </v>
      </c>
      <c r="I23" s="179"/>
      <c r="J23" s="180" t="str">
        <f t="shared" si="19"/>
        <v xml:space="preserve"> </v>
      </c>
      <c r="K23" s="179"/>
      <c r="L23" s="180" t="str">
        <f t="shared" si="19"/>
        <v xml:space="preserve"> </v>
      </c>
      <c r="M23" s="179"/>
      <c r="N23" s="199" t="str">
        <f t="shared" si="19"/>
        <v xml:space="preserve"> </v>
      </c>
      <c r="O23" s="200"/>
      <c r="P23" s="114"/>
      <c r="Q23" s="263" t="str">
        <f>IF(Q21&lt;&gt;" ",IF(ISERROR(HLOOKUP(DATEVALUE(CONCATENATE(Q21,"/",2,"/",YEAR(année))),res,2,FALSE))," ",HLOOKUP(DATEVALUE(CONCATENATE(Q21,"/",2,"/",YEAR(année))),res,2,FALSE))," ")</f>
        <v xml:space="preserve"> </v>
      </c>
      <c r="R23" s="179"/>
      <c r="S23" s="180" t="str">
        <f>IF(S21&lt;&gt;" ",IF(ISERROR(HLOOKUP(DATEVALUE(CONCATENATE(S21,"/",2,"/",YEAR(année))),res,2,FALSE))," ",HLOOKUP(DATEVALUE(CONCATENATE(S21,"/",2,"/",YEAR(année))),res,2,FALSE))," ")</f>
        <v xml:space="preserve"> </v>
      </c>
      <c r="T23" s="179"/>
      <c r="U23" s="180" t="str">
        <f>IF(U21&lt;&gt;" ",IF(ISERROR(HLOOKUP(DATEVALUE(CONCATENATE(U21,"/",2,"/",YEAR(année))),res,2,FALSE))," ",HLOOKUP(DATEVALUE(CONCATENATE(U21,"/",2,"/",YEAR(année))),res,2,FALSE))," ")</f>
        <v xml:space="preserve"> </v>
      </c>
      <c r="V23" s="179"/>
      <c r="W23" s="180" t="str">
        <f>IF(W21&lt;&gt;" ",IF(ISERROR(HLOOKUP(DATEVALUE(CONCATENATE(W21,"/",2,"/",YEAR(année))),res,2,FALSE))," ",HLOOKUP(DATEVALUE(CONCATENATE(W21,"/",2,"/",YEAR(année))),res,2,FALSE))," ")</f>
        <v xml:space="preserve"> </v>
      </c>
      <c r="X23" s="179"/>
      <c r="Y23" s="180" t="str">
        <f>IF(Y21&lt;&gt;" ",IF(ISERROR(HLOOKUP(DATEVALUE(CONCATENATE(Y21,"/",2,"/",YEAR(année))),res,2,FALSE))," ",HLOOKUP(DATEVALUE(CONCATENATE(Y21,"/",2,"/",YEAR(année))),res,2,FALSE))," ")</f>
        <v xml:space="preserve"> </v>
      </c>
      <c r="Z23" s="179"/>
      <c r="AA23" s="180" t="str">
        <f>IF(AA21&lt;&gt;" ",IF(ISERROR(HLOOKUP(DATEVALUE(CONCATENATE(AA21,"/",2,"/",YEAR(année))),res,2,FALSE))," ",HLOOKUP(DATEVALUE(CONCATENATE(AA21,"/",2,"/",YEAR(année))),res,2,FALSE))," ")</f>
        <v xml:space="preserve"> </v>
      </c>
      <c r="AB23" s="179"/>
      <c r="AC23" s="199" t="str">
        <f>IF(AC21&lt;&gt;" ",IF(ISERROR(HLOOKUP(DATEVALUE(CONCATENATE(AC21,"/",2,"/",YEAR(année))),res,2,FALSE))," ",HLOOKUP(DATEVALUE(CONCATENATE(AC21,"/",2,"/",YEAR(année))),res,2,FALSE))," ")</f>
        <v xml:space="preserve"> </v>
      </c>
      <c r="AD23" s="265"/>
      <c r="AE23" s="114"/>
      <c r="AF23" s="263" t="str">
        <f>IF(AF21&lt;&gt;" ",IF(ISERROR(HLOOKUP(DATEVALUE(CONCATENATE(AF21,"/",3,"/",YEAR(année))),res,2,FALSE))," ",HLOOKUP(DATEVALUE(CONCATENATE(AF21,"/",3,"/",YEAR(année))),res,2,FALSE))," ")</f>
        <v xml:space="preserve"> </v>
      </c>
      <c r="AG23" s="179"/>
      <c r="AH23" s="180" t="str">
        <f>IF(AH21&lt;&gt;" ",IF(ISERROR(HLOOKUP(DATEVALUE(CONCATENATE(AH21,"/",3,"/",YEAR(année))),res,2,FALSE))," ",HLOOKUP(DATEVALUE(CONCATENATE(AH21,"/",3,"/",YEAR(année))),res,2,FALSE))," ")</f>
        <v xml:space="preserve"> </v>
      </c>
      <c r="AI23" s="179"/>
      <c r="AJ23" s="180" t="str">
        <f>IF(AJ21&lt;&gt;" ",IF(ISERROR(HLOOKUP(DATEVALUE(CONCATENATE(AJ21,"/",3,"/",YEAR(année))),res,2,FALSE))," ",HLOOKUP(DATEVALUE(CONCATENATE(AJ21,"/",3,"/",YEAR(année))),res,2,FALSE))," ")</f>
        <v xml:space="preserve"> </v>
      </c>
      <c r="AK23" s="179"/>
      <c r="AL23" s="180" t="str">
        <f>IF(AL21&lt;&gt;" ",IF(ISERROR(HLOOKUP(DATEVALUE(CONCATENATE(AL21,"/",3,"/",YEAR(année))),res,2,FALSE))," ",HLOOKUP(DATEVALUE(CONCATENATE(AL21,"/",3,"/",YEAR(année))),res,2,FALSE))," ")</f>
        <v xml:space="preserve"> </v>
      </c>
      <c r="AM23" s="179"/>
      <c r="AN23" s="180" t="str">
        <f>IF(AN21&lt;&gt;" ",IF(ISERROR(HLOOKUP(DATEVALUE(CONCATENATE(AN21,"/",3,"/",YEAR(année))),res,2,FALSE))," ",HLOOKUP(DATEVALUE(CONCATENATE(AN21,"/",3,"/",YEAR(année))),res,2,FALSE))," ")</f>
        <v xml:space="preserve"> </v>
      </c>
      <c r="AO23" s="179"/>
      <c r="AP23" s="180" t="str">
        <f>IF(AP21&lt;&gt;" ",IF(ISERROR(HLOOKUP(DATEVALUE(CONCATENATE(AP21,"/",3,"/",YEAR(année))),res,2,FALSE))," ",HLOOKUP(DATEVALUE(CONCATENATE(AP21,"/",3,"/",YEAR(année))),res,2,FALSE))," ")</f>
        <v xml:space="preserve"> </v>
      </c>
      <c r="AQ23" s="179"/>
      <c r="AR23" s="199" t="str">
        <f>IF(AR21&lt;&gt;" ",IF(ISERROR(HLOOKUP(DATEVALUE(CONCATENATE(AR21,"/",3,"/",YEAR(année))),res,2,FALSE))," ",HLOOKUP(DATEVALUE(CONCATENATE(AR21,"/",3,"/",YEAR(année))),res,2,FALSE))," ")</f>
        <v xml:space="preserve"> </v>
      </c>
      <c r="AS23" s="265"/>
      <c r="AT23" s="114"/>
      <c r="AU23" s="178" t="str">
        <f>IF(AU21&lt;&gt;" ",IF(ISERROR(HLOOKUP(DATEVALUE(CONCATENATE(AU21,"/",4,"/",YEAR(année))),res,2,FALSE))," ",HLOOKUP(DATEVALUE(CONCATENATE(AU21,"/",4,"/",YEAR(année))),res,2,FALSE))," ")</f>
        <v xml:space="preserve"> </v>
      </c>
      <c r="AV23" s="179"/>
      <c r="AW23" s="180" t="str">
        <f>IF(AW21&lt;&gt;" ",IF(ISERROR(HLOOKUP(DATEVALUE(CONCATENATE(AW21,"/",4,"/",YEAR(année))),res,2,FALSE))," ",HLOOKUP(DATEVALUE(CONCATENATE(AW21,"/",4,"/",YEAR(année))),res,2,FALSE))," ")</f>
        <v xml:space="preserve"> </v>
      </c>
      <c r="AX23" s="179"/>
      <c r="AY23" s="180" t="str">
        <f>IF(AY21&lt;&gt;" ",IF(ISERROR(HLOOKUP(DATEVALUE(CONCATENATE(AY21,"/",4,"/",YEAR(année))),res,2,FALSE))," ",HLOOKUP(DATEVALUE(CONCATENATE(AY21,"/",4,"/",YEAR(année))),res,2,FALSE))," ")</f>
        <v xml:space="preserve"> </v>
      </c>
      <c r="AZ23" s="179"/>
      <c r="BA23" s="180" t="str">
        <f>IF(BA21&lt;&gt;" ",IF(ISERROR(HLOOKUP(DATEVALUE(CONCATENATE(BA21,"/",4,"/",YEAR(année))),res,2,FALSE))," ",HLOOKUP(DATEVALUE(CONCATENATE(BA21,"/",4,"/",YEAR(année))),res,2,FALSE))," ")</f>
        <v xml:space="preserve"> </v>
      </c>
      <c r="BB23" s="179"/>
      <c r="BC23" s="180" t="str">
        <f>IF(BC21&lt;&gt;" ",IF(ISERROR(HLOOKUP(DATEVALUE(CONCATENATE(BC21,"/",4,"/",YEAR(année))),res,2,FALSE))," ",HLOOKUP(DATEVALUE(CONCATENATE(BC21,"/",4,"/",YEAR(année))),res,2,FALSE))," ")</f>
        <v xml:space="preserve"> </v>
      </c>
      <c r="BD23" s="179"/>
      <c r="BE23" s="235" t="str">
        <f>IF(BE21&lt;&gt;" ",IF(ISERROR(HLOOKUP(DATEVALUE(CONCATENATE(BE21,"/",4,"/",YEAR(année))),res,2,FALSE))," ",HLOOKUP(DATEVALUE(CONCATENATE(BE21,"/",4,"/",YEAR(année))),res,2,FALSE))," ")</f>
        <v xml:space="preserve"> </v>
      </c>
      <c r="BF23" s="236"/>
      <c r="BG23" s="212" t="str">
        <f>IF(BG21&lt;&gt;" ",IF(ISERROR(HLOOKUP(DATEVALUE(CONCATENATE(BG21,"/",4,"/",YEAR(année))),res,2,FALSE))," ",HLOOKUP(DATEVALUE(CONCATENATE(BG21,"/",4,"/",YEAR(année))),res,2,FALSE))," ")</f>
        <v xml:space="preserve"> </v>
      </c>
      <c r="BH23" s="213"/>
    </row>
    <row r="24" spans="1:60" ht="19.8">
      <c r="A24" s="1"/>
      <c r="B24" s="177">
        <f>IF(N21&lt;31,N21+1," ")</f>
        <v>24</v>
      </c>
      <c r="C24" s="176"/>
      <c r="D24" s="175">
        <f>IF(B24&lt;31,B24+1," ")</f>
        <v>25</v>
      </c>
      <c r="E24" s="176"/>
      <c r="F24" s="175">
        <f>IF(D24&lt;31,D24+1," ")</f>
        <v>26</v>
      </c>
      <c r="G24" s="176"/>
      <c r="H24" s="175">
        <f>IF(F24&lt;31,F24+1," ")</f>
        <v>27</v>
      </c>
      <c r="I24" s="176"/>
      <c r="J24" s="175">
        <f>IF(H24&lt;31,H24+1," ")</f>
        <v>28</v>
      </c>
      <c r="K24" s="176"/>
      <c r="L24" s="175">
        <f>IF(J24&lt;31,J24+1," ")</f>
        <v>29</v>
      </c>
      <c r="M24" s="176"/>
      <c r="N24" s="189">
        <f>IF(L24&lt;31,L24+1," ")</f>
        <v>30</v>
      </c>
      <c r="O24" s="190"/>
      <c r="P24" s="112"/>
      <c r="Q24" s="264">
        <f>IF(AC21&lt;(IF(BIS,29,28)),AC21+1," ")</f>
        <v>28</v>
      </c>
      <c r="R24" s="176"/>
      <c r="S24" s="175" t="str">
        <f>IF(Q24&lt;(IF(BIS,29,28)),Q24+1," ")</f>
        <v xml:space="preserve"> </v>
      </c>
      <c r="T24" s="176"/>
      <c r="U24" s="175" t="str">
        <f>IF(S24&lt;(IF(BIS,29,28)),S24+1," ")</f>
        <v xml:space="preserve"> </v>
      </c>
      <c r="V24" s="176"/>
      <c r="W24" s="175" t="str">
        <f>IF(U24&lt;(IF(BIS,29,28)),U24+1," ")</f>
        <v xml:space="preserve"> </v>
      </c>
      <c r="X24" s="176"/>
      <c r="Y24" s="175" t="str">
        <f>IF(W24&lt;(IF(BIS,29,28)),W24+1," ")</f>
        <v xml:space="preserve"> </v>
      </c>
      <c r="Z24" s="176"/>
      <c r="AA24" s="175" t="str">
        <f>IF(Y24&lt;(IF(BIS,29,28)),Y24+1," ")</f>
        <v xml:space="preserve"> </v>
      </c>
      <c r="AB24" s="176"/>
      <c r="AC24" s="189" t="str">
        <f>IF(AA24&lt;(IF(BIS,29,28)),AA24+1," ")</f>
        <v xml:space="preserve"> </v>
      </c>
      <c r="AD24" s="261"/>
      <c r="AE24" s="112"/>
      <c r="AF24" s="264">
        <f>IF(AR21&lt;31,AR21+1," ")</f>
        <v>28</v>
      </c>
      <c r="AG24" s="176"/>
      <c r="AH24" s="175">
        <f>IF(AF24&lt;31,AF24+1," ")</f>
        <v>29</v>
      </c>
      <c r="AI24" s="176"/>
      <c r="AJ24" s="175">
        <f>IF(AH24&lt;31,AH24+1," ")</f>
        <v>30</v>
      </c>
      <c r="AK24" s="176"/>
      <c r="AL24" s="175">
        <f>IF(AJ24&lt;31,AJ24+1," ")</f>
        <v>31</v>
      </c>
      <c r="AM24" s="176"/>
      <c r="AN24" s="175" t="str">
        <f>IF(AL24&lt;31,AL24+1," ")</f>
        <v xml:space="preserve"> </v>
      </c>
      <c r="AO24" s="176"/>
      <c r="AP24" s="175" t="str">
        <f>IF(AN24&lt;31,AN24+1," ")</f>
        <v xml:space="preserve"> </v>
      </c>
      <c r="AQ24" s="176"/>
      <c r="AR24" s="189" t="str">
        <f>IF(AP24&lt;31,AP24+1," ")</f>
        <v xml:space="preserve"> </v>
      </c>
      <c r="AS24" s="261"/>
      <c r="AT24" s="112"/>
      <c r="AU24" s="177">
        <f>IF(BG21&lt;30,BG21+1," ")</f>
        <v>25</v>
      </c>
      <c r="AV24" s="176"/>
      <c r="AW24" s="175">
        <f>IF(AU24&lt;30,AU24+1," ")</f>
        <v>26</v>
      </c>
      <c r="AX24" s="176"/>
      <c r="AY24" s="175">
        <f>IF(AW24&lt;30,AW24+1," ")</f>
        <v>27</v>
      </c>
      <c r="AZ24" s="176"/>
      <c r="BA24" s="175">
        <f>IF(AY24&lt;30,AY24+1," ")</f>
        <v>28</v>
      </c>
      <c r="BB24" s="176"/>
      <c r="BC24" s="175">
        <f>IF(BA24&lt;30,BA24+1," ")</f>
        <v>29</v>
      </c>
      <c r="BD24" s="176"/>
      <c r="BE24" s="175">
        <f>IF(BC24&lt;30,BC24+1," ")</f>
        <v>30</v>
      </c>
      <c r="BF24" s="176"/>
      <c r="BG24" s="189" t="str">
        <f>IF(BE24&lt;30,BE24+1," ")</f>
        <v xml:space="preserve"> </v>
      </c>
      <c r="BH24" s="190"/>
    </row>
    <row r="25" spans="1:60" ht="15" hidden="1" customHeight="1">
      <c r="A25" s="1"/>
      <c r="B25" s="115" t="str">
        <f t="shared" ref="B25:N25" si="20">IF(B24=" "," ",HLOOKUP(B24,search,3,FALSE()))</f>
        <v/>
      </c>
      <c r="C25" s="116"/>
      <c r="D25" s="117" t="str">
        <f t="shared" si="20"/>
        <v/>
      </c>
      <c r="E25" s="117"/>
      <c r="F25" s="117" t="str">
        <f t="shared" si="20"/>
        <v/>
      </c>
      <c r="G25" s="117"/>
      <c r="H25" s="117" t="str">
        <f t="shared" si="20"/>
        <v/>
      </c>
      <c r="I25" s="117"/>
      <c r="J25" s="117" t="str">
        <f t="shared" si="20"/>
        <v/>
      </c>
      <c r="K25" s="117"/>
      <c r="L25" s="117" t="str">
        <f t="shared" si="20"/>
        <v/>
      </c>
      <c r="M25" s="118"/>
      <c r="N25" s="119" t="str">
        <f t="shared" si="20"/>
        <v/>
      </c>
      <c r="O25" s="120"/>
      <c r="P25" s="112"/>
      <c r="Q25" s="259" t="str">
        <f t="shared" ref="Q25:AC25" si="21">IF(Q24=" "," ",HLOOKUP(Q24,search,5,FALSE()))</f>
        <v/>
      </c>
      <c r="R25" s="202"/>
      <c r="S25" s="203" t="str">
        <f t="shared" si="21"/>
        <v xml:space="preserve"> </v>
      </c>
      <c r="T25" s="202"/>
      <c r="U25" s="203" t="str">
        <f t="shared" si="21"/>
        <v xml:space="preserve"> </v>
      </c>
      <c r="V25" s="202"/>
      <c r="W25" s="203" t="str">
        <f t="shared" si="21"/>
        <v xml:space="preserve"> </v>
      </c>
      <c r="X25" s="202"/>
      <c r="Y25" s="203" t="str">
        <f t="shared" si="21"/>
        <v xml:space="preserve"> </v>
      </c>
      <c r="Z25" s="202"/>
      <c r="AA25" s="203" t="str">
        <f t="shared" si="21"/>
        <v xml:space="preserve"> </v>
      </c>
      <c r="AB25" s="202"/>
      <c r="AC25" s="204" t="str">
        <f t="shared" si="21"/>
        <v xml:space="preserve"> </v>
      </c>
      <c r="AD25" s="262"/>
      <c r="AE25" s="112"/>
      <c r="AF25" s="259" t="str">
        <f t="shared" ref="AF25:AR25" si="22">IF(AF24=" "," ",HLOOKUP(AF24,search,7,FALSE()))</f>
        <v/>
      </c>
      <c r="AG25" s="202"/>
      <c r="AH25" s="203" t="str">
        <f t="shared" si="22"/>
        <v/>
      </c>
      <c r="AI25" s="202"/>
      <c r="AJ25" s="203" t="str">
        <f t="shared" si="22"/>
        <v/>
      </c>
      <c r="AK25" s="202"/>
      <c r="AL25" s="203" t="str">
        <f t="shared" si="22"/>
        <v/>
      </c>
      <c r="AM25" s="202"/>
      <c r="AN25" s="203" t="str">
        <f t="shared" si="22"/>
        <v xml:space="preserve"> </v>
      </c>
      <c r="AO25" s="202"/>
      <c r="AP25" s="203" t="str">
        <f t="shared" si="22"/>
        <v xml:space="preserve"> </v>
      </c>
      <c r="AQ25" s="202"/>
      <c r="AR25" s="204" t="str">
        <f t="shared" si="22"/>
        <v xml:space="preserve"> </v>
      </c>
      <c r="AS25" s="262"/>
      <c r="AT25" s="112"/>
      <c r="AU25" s="201" t="str">
        <f t="shared" ref="AU25:BG25" si="23">IF(AU24=" "," ",HLOOKUP(AU24,search,9,FALSE()))</f>
        <v/>
      </c>
      <c r="AV25" s="202"/>
      <c r="AW25" s="203" t="str">
        <f t="shared" si="23"/>
        <v/>
      </c>
      <c r="AX25" s="202"/>
      <c r="AY25" s="203" t="str">
        <f t="shared" si="23"/>
        <v/>
      </c>
      <c r="AZ25" s="202"/>
      <c r="BA25" s="203" t="str">
        <f t="shared" si="23"/>
        <v/>
      </c>
      <c r="BB25" s="202"/>
      <c r="BC25" s="203" t="str">
        <f t="shared" si="23"/>
        <v/>
      </c>
      <c r="BD25" s="202"/>
      <c r="BE25" s="233" t="str">
        <f t="shared" si="23"/>
        <v/>
      </c>
      <c r="BF25" s="234"/>
      <c r="BG25" s="231" t="str">
        <f t="shared" si="23"/>
        <v xml:space="preserve"> </v>
      </c>
      <c r="BH25" s="232"/>
    </row>
    <row r="26" spans="1:60" s="102" customFormat="1" ht="15">
      <c r="A26" s="101"/>
      <c r="B26" s="178" t="str">
        <f t="shared" ref="B26:N26" si="24">IF(B24&lt;&gt;" ",IF(ISERROR(HLOOKUP(DATEVALUE(CONCATENATE(B24,"/",Mois,"/",YEAR(année))),res,2,FALSE))," ",HLOOKUP(DATEVALUE(CONCATENATE(B24,"/",Mois,"/",YEAR(année))),res,2,FALSE))," ")</f>
        <v xml:space="preserve"> </v>
      </c>
      <c r="C26" s="179"/>
      <c r="D26" s="180" t="str">
        <f t="shared" si="24"/>
        <v xml:space="preserve"> </v>
      </c>
      <c r="E26" s="179"/>
      <c r="F26" s="180" t="str">
        <f t="shared" si="24"/>
        <v xml:space="preserve"> </v>
      </c>
      <c r="G26" s="179"/>
      <c r="H26" s="180" t="str">
        <f t="shared" si="24"/>
        <v xml:space="preserve"> </v>
      </c>
      <c r="I26" s="179"/>
      <c r="J26" s="180" t="str">
        <f t="shared" si="24"/>
        <v xml:space="preserve"> </v>
      </c>
      <c r="K26" s="179"/>
      <c r="L26" s="180" t="str">
        <f t="shared" si="24"/>
        <v xml:space="preserve"> </v>
      </c>
      <c r="M26" s="179"/>
      <c r="N26" s="199" t="str">
        <f t="shared" si="24"/>
        <v xml:space="preserve"> </v>
      </c>
      <c r="O26" s="200"/>
      <c r="P26" s="114"/>
      <c r="Q26" s="263" t="str">
        <f>IF(Q24&lt;&gt;" ",IF(ISERROR(HLOOKUP(DATEVALUE(CONCATENATE(Q24,"/",2,"/",YEAR(année))),res,2,FALSE))," ",HLOOKUP(DATEVALUE(CONCATENATE(Q24,"/",2,"/",YEAR(année))),res,2,FALSE))," ")</f>
        <v xml:space="preserve"> </v>
      </c>
      <c r="R26" s="179"/>
      <c r="S26" s="180" t="str">
        <f>IF(S24&lt;&gt;" ",IF(ISERROR(HLOOKUP(DATEVALUE(CONCATENATE(S24,"/",2,"/",YEAR(année))),res,2,FALSE))," ",HLOOKUP(DATEVALUE(CONCATENATE(S24,"/",2,"/",YEAR(année))),res,2,FALSE))," ")</f>
        <v xml:space="preserve"> </v>
      </c>
      <c r="T26" s="179"/>
      <c r="U26" s="180" t="str">
        <f>IF(U24&lt;&gt;" ",IF(ISERROR(HLOOKUP(DATEVALUE(CONCATENATE(U24,"/",2,"/",YEAR(année))),res,2,FALSE))," ",HLOOKUP(DATEVALUE(CONCATENATE(U24,"/",2,"/",YEAR(année))),res,2,FALSE))," ")</f>
        <v xml:space="preserve"> </v>
      </c>
      <c r="V26" s="179"/>
      <c r="W26" s="180" t="str">
        <f>IF(W24&lt;&gt;" ",IF(ISERROR(HLOOKUP(DATEVALUE(CONCATENATE(W24,"/",2,"/",YEAR(année))),res,2,FALSE))," ",HLOOKUP(DATEVALUE(CONCATENATE(W24,"/",2,"/",YEAR(année))),res,2,FALSE))," ")</f>
        <v xml:space="preserve"> </v>
      </c>
      <c r="X26" s="179"/>
      <c r="Y26" s="180" t="str">
        <f>IF(Y24&lt;&gt;" ",IF(ISERROR(HLOOKUP(DATEVALUE(CONCATENATE(Y24,"/",2,"/",YEAR(année))),res,2,FALSE))," ",HLOOKUP(DATEVALUE(CONCATENATE(Y24,"/",2,"/",YEAR(année))),res,2,FALSE))," ")</f>
        <v xml:space="preserve"> </v>
      </c>
      <c r="Z26" s="179"/>
      <c r="AA26" s="180" t="str">
        <f>IF(AA24&lt;&gt;" ",IF(ISERROR(HLOOKUP(DATEVALUE(CONCATENATE(AA24,"/",2,"/",YEAR(année))),res,2,FALSE))," ",HLOOKUP(DATEVALUE(CONCATENATE(AA24,"/",2,"/",YEAR(année))),res,2,FALSE))," ")</f>
        <v xml:space="preserve"> </v>
      </c>
      <c r="AB26" s="179"/>
      <c r="AC26" s="199" t="str">
        <f>IF(AC24&lt;&gt;" ",IF(ISERROR(HLOOKUP(DATEVALUE(CONCATENATE(AC24,"/",2,"/",YEAR(année))),res,2,FALSE))," ",HLOOKUP(DATEVALUE(CONCATENATE(AC24,"/",2,"/",YEAR(année))),res,2,FALSE))," ")</f>
        <v xml:space="preserve"> </v>
      </c>
      <c r="AD26" s="265"/>
      <c r="AE26" s="114"/>
      <c r="AF26" s="263" t="str">
        <f>IF(AF24&lt;&gt;" ",IF(ISERROR(HLOOKUP(DATEVALUE(CONCATENATE(AF24,"/",3,"/",YEAR(année))),res,2,FALSE))," ",HLOOKUP(DATEVALUE(CONCATENATE(AF24,"/",3,"/",YEAR(année))),res,2,FALSE))," ")</f>
        <v xml:space="preserve"> </v>
      </c>
      <c r="AG26" s="179"/>
      <c r="AH26" s="180" t="str">
        <f>IF(AH24&lt;&gt;" ",IF(ISERROR(HLOOKUP(DATEVALUE(CONCATENATE(AH24,"/",3,"/",YEAR(année))),res,2,FALSE))," ",HLOOKUP(DATEVALUE(CONCATENATE(AH24,"/",3,"/",YEAR(année))),res,2,FALSE))," ")</f>
        <v xml:space="preserve"> </v>
      </c>
      <c r="AI26" s="179"/>
      <c r="AJ26" s="180" t="str">
        <f>IF(AJ24&lt;&gt;" ",IF(ISERROR(HLOOKUP(DATEVALUE(CONCATENATE(AJ24,"/",3,"/",YEAR(année))),res,2,FALSE))," ",HLOOKUP(DATEVALUE(CONCATENATE(AJ24,"/",3,"/",YEAR(année))),res,2,FALSE))," ")</f>
        <v xml:space="preserve"> </v>
      </c>
      <c r="AK26" s="179"/>
      <c r="AL26" s="180" t="str">
        <f>IF(AL24&lt;&gt;" ",IF(ISERROR(HLOOKUP(DATEVALUE(CONCATENATE(AL24,"/",3,"/",YEAR(année))),res,2,FALSE))," ",HLOOKUP(DATEVALUE(CONCATENATE(AL24,"/",3,"/",YEAR(année))),res,2,FALSE))," ")</f>
        <v xml:space="preserve"> </v>
      </c>
      <c r="AM26" s="179"/>
      <c r="AN26" s="180" t="str">
        <f>IF(AN24&lt;&gt;" ",IF(ISERROR(HLOOKUP(DATEVALUE(CONCATENATE(AN24,"/",3,"/",YEAR(année))),res,2,FALSE))," ",HLOOKUP(DATEVALUE(CONCATENATE(AN24,"/",3,"/",YEAR(année))),res,2,FALSE))," ")</f>
        <v xml:space="preserve"> </v>
      </c>
      <c r="AO26" s="179"/>
      <c r="AP26" s="180" t="str">
        <f>IF(AP24&lt;&gt;" ",IF(ISERROR(HLOOKUP(DATEVALUE(CONCATENATE(AP24,"/",3,"/",YEAR(année))),res,2,FALSE))," ",HLOOKUP(DATEVALUE(CONCATENATE(AP24,"/",3,"/",YEAR(année))),res,2,FALSE))," ")</f>
        <v xml:space="preserve"> </v>
      </c>
      <c r="AQ26" s="179"/>
      <c r="AR26" s="199" t="str">
        <f>IF(AR24&lt;&gt;" ",IF(ISERROR(HLOOKUP(DATEVALUE(CONCATENATE(AR24,"/",3,"/",YEAR(année))),res,2,FALSE))," ",HLOOKUP(DATEVALUE(CONCATENATE(AR24,"/",3,"/",YEAR(année))),res,2,FALSE))," ")</f>
        <v xml:space="preserve"> </v>
      </c>
      <c r="AS26" s="265"/>
      <c r="AT26" s="114"/>
      <c r="AU26" s="178" t="str">
        <f>IF(AU24&lt;&gt;" ",IF(ISERROR(HLOOKUP(DATEVALUE(CONCATENATE(AU24,"/",4,"/",YEAR(année))),res,2,FALSE))," ",HLOOKUP(DATEVALUE(CONCATENATE(AU24,"/",4,"/",YEAR(année))),res,2,FALSE))," ")</f>
        <v xml:space="preserve"> </v>
      </c>
      <c r="AV26" s="179"/>
      <c r="AW26" s="180" t="str">
        <f>IF(AW24&lt;&gt;" ",IF(ISERROR(HLOOKUP(DATEVALUE(CONCATENATE(AW24,"/",4,"/",YEAR(année))),res,2,FALSE))," ",HLOOKUP(DATEVALUE(CONCATENATE(AW24,"/",4,"/",YEAR(année))),res,2,FALSE))," ")</f>
        <v xml:space="preserve"> </v>
      </c>
      <c r="AX26" s="179"/>
      <c r="AY26" s="180" t="str">
        <f>IF(AY24&lt;&gt;" ",IF(ISERROR(HLOOKUP(DATEVALUE(CONCATENATE(AY24,"/",4,"/",YEAR(année))),res,2,FALSE))," ",HLOOKUP(DATEVALUE(CONCATENATE(AY24,"/",4,"/",YEAR(année))),res,2,FALSE))," ")</f>
        <v xml:space="preserve"> </v>
      </c>
      <c r="AZ26" s="179"/>
      <c r="BA26" s="180" t="str">
        <f>IF(BA24&lt;&gt;" ",IF(ISERROR(HLOOKUP(DATEVALUE(CONCATENATE(BA24,"/",4,"/",YEAR(année))),res,2,FALSE))," ",HLOOKUP(DATEVALUE(CONCATENATE(BA24,"/",4,"/",YEAR(année))),res,2,FALSE))," ")</f>
        <v xml:space="preserve"> </v>
      </c>
      <c r="BB26" s="179"/>
      <c r="BC26" s="180" t="str">
        <f>IF(BC24&lt;&gt;" ",IF(ISERROR(HLOOKUP(DATEVALUE(CONCATENATE(BC24,"/",4,"/",YEAR(année))),res,2,FALSE))," ",HLOOKUP(DATEVALUE(CONCATENATE(BC24,"/",4,"/",YEAR(année))),res,2,FALSE))," ")</f>
        <v xml:space="preserve"> </v>
      </c>
      <c r="BD26" s="179"/>
      <c r="BE26" s="210" t="str">
        <f>IF(BE24&lt;&gt;" ",IF(ISERROR(HLOOKUP(DATEVALUE(CONCATENATE(BE24,"/",4,"/",YEAR(année))),res,2,FALSE))," ",HLOOKUP(DATEVALUE(CONCATENATE(BE24,"/",4,"/",YEAR(année))),res,2,FALSE))," ")</f>
        <v>l</v>
      </c>
      <c r="BF26" s="211"/>
      <c r="BG26" s="212" t="str">
        <f>IF(BG24&lt;&gt;" ",IF(ISERROR(HLOOKUP(DATEVALUE(CONCATENATE(BG24,"/",4,"/",YEAR(année))),res,2,FALSE))," ",HLOOKUP(DATEVALUE(CONCATENATE(BG24,"/",4,"/",YEAR(année))),res,2,FALSE))," ")</f>
        <v xml:space="preserve"> </v>
      </c>
      <c r="BH26" s="213"/>
    </row>
    <row r="27" spans="1:60" ht="19.8">
      <c r="A27" s="1"/>
      <c r="B27" s="177">
        <f>IF(N24&lt;31,N24+1," ")</f>
        <v>31</v>
      </c>
      <c r="C27" s="176"/>
      <c r="D27" s="175" t="str">
        <f>IF(B27&lt;31,B27+1," ")</f>
        <v xml:space="preserve"> </v>
      </c>
      <c r="E27" s="176"/>
      <c r="F27" s="175" t="str">
        <f>IF(D27&lt;31,D27+1," ")</f>
        <v xml:space="preserve"> </v>
      </c>
      <c r="G27" s="176"/>
      <c r="H27" s="175" t="str">
        <f>IF(F27&lt;31,F27+1," ")</f>
        <v xml:space="preserve"> </v>
      </c>
      <c r="I27" s="176"/>
      <c r="J27" s="175" t="str">
        <f>IF(H27&lt;31,H27+1," ")</f>
        <v xml:space="preserve"> </v>
      </c>
      <c r="K27" s="176"/>
      <c r="L27" s="175" t="str">
        <f>IF(J27&lt;31,J27+1," ")</f>
        <v xml:space="preserve"> </v>
      </c>
      <c r="M27" s="176"/>
      <c r="N27" s="189" t="str">
        <f>IF(L27&lt;31,L27+1," ")</f>
        <v xml:space="preserve"> </v>
      </c>
      <c r="O27" s="190"/>
      <c r="P27" s="112"/>
      <c r="Q27" s="264" t="str">
        <f>IF(AC24&lt;(IF(BIS,29,28)),AC24+1," ")</f>
        <v xml:space="preserve"> </v>
      </c>
      <c r="R27" s="176"/>
      <c r="S27" s="175" t="str">
        <f>IF(Q27&lt;(IF(BIS,29,28)),Q27+1," ")</f>
        <v xml:space="preserve"> </v>
      </c>
      <c r="T27" s="176"/>
      <c r="U27" s="175" t="str">
        <f>IF(S27&lt;(IF(BIS,29,28)),S27+1," ")</f>
        <v xml:space="preserve"> </v>
      </c>
      <c r="V27" s="176"/>
      <c r="W27" s="175" t="str">
        <f>IF(U27&lt;(IF(BIS,29,28)),U27+1," ")</f>
        <v xml:space="preserve"> </v>
      </c>
      <c r="X27" s="176"/>
      <c r="Y27" s="175" t="str">
        <f>IF(W27&lt;(IF(BIS,29,28)),W27+1," ")</f>
        <v xml:space="preserve"> </v>
      </c>
      <c r="Z27" s="176"/>
      <c r="AA27" s="175" t="str">
        <f>IF(Y27&lt;(IF(BIS,29,28)),Y27+1," ")</f>
        <v xml:space="preserve"> </v>
      </c>
      <c r="AB27" s="176"/>
      <c r="AC27" s="189" t="str">
        <f>IF(AA27&lt;(IF(BIS,29,28)),AA27+1," ")</f>
        <v xml:space="preserve"> </v>
      </c>
      <c r="AD27" s="261"/>
      <c r="AE27" s="112"/>
      <c r="AF27" s="264" t="str">
        <f>IF(AR24&lt;31,AR24+1," ")</f>
        <v xml:space="preserve"> </v>
      </c>
      <c r="AG27" s="176"/>
      <c r="AH27" s="175" t="str">
        <f>IF(AF27&lt;31,AF27+1," ")</f>
        <v xml:space="preserve"> </v>
      </c>
      <c r="AI27" s="176"/>
      <c r="AJ27" s="175" t="str">
        <f>IF(AH27&lt;31,AH27+1," ")</f>
        <v xml:space="preserve"> </v>
      </c>
      <c r="AK27" s="176"/>
      <c r="AL27" s="175" t="str">
        <f>IF(AJ27&lt;31,AJ27+1," ")</f>
        <v xml:space="preserve"> </v>
      </c>
      <c r="AM27" s="176"/>
      <c r="AN27" s="175" t="str">
        <f>IF(AL27&lt;31,AL27+1," ")</f>
        <v xml:space="preserve"> </v>
      </c>
      <c r="AO27" s="176"/>
      <c r="AP27" s="175" t="str">
        <f>IF(AN27&lt;31,AN27+1," ")</f>
        <v xml:space="preserve"> </v>
      </c>
      <c r="AQ27" s="176"/>
      <c r="AR27" s="189" t="str">
        <f>IF(AP27&lt;31,AP27+1," ")</f>
        <v xml:space="preserve"> </v>
      </c>
      <c r="AS27" s="261"/>
      <c r="AT27" s="112"/>
      <c r="AU27" s="177" t="str">
        <f>IF(BG24&lt;30,BG24+1," ")</f>
        <v xml:space="preserve"> </v>
      </c>
      <c r="AV27" s="176"/>
      <c r="AW27" s="175" t="str">
        <f>IF(AU27&lt;30,AU27+1," ")</f>
        <v xml:space="preserve"> </v>
      </c>
      <c r="AX27" s="176"/>
      <c r="AY27" s="175" t="str">
        <f>IF(AW27&lt;30,AW27+1," ")</f>
        <v xml:space="preserve"> </v>
      </c>
      <c r="AZ27" s="176"/>
      <c r="BA27" s="175" t="str">
        <f>IF(AY27&lt;30,AY27+1," ")</f>
        <v xml:space="preserve"> </v>
      </c>
      <c r="BB27" s="176"/>
      <c r="BC27" s="175" t="str">
        <f>IF(BA27&lt;30,BA27+1," ")</f>
        <v xml:space="preserve"> </v>
      </c>
      <c r="BD27" s="176"/>
      <c r="BE27" s="175" t="str">
        <f>IF(BC27&lt;30,BC27+1," ")</f>
        <v xml:space="preserve"> </v>
      </c>
      <c r="BF27" s="176"/>
      <c r="BG27" s="189" t="str">
        <f>IF(BE27&lt;30,BE27+1," ")</f>
        <v xml:space="preserve"> </v>
      </c>
      <c r="BH27" s="190"/>
    </row>
    <row r="28" spans="1:60" ht="15.75" hidden="1" customHeight="1">
      <c r="A28" s="1"/>
      <c r="B28" s="115" t="str">
        <f t="shared" ref="B28:N28" si="25">IF(B27=" "," ",HLOOKUP(B27,search,3,FALSE()))</f>
        <v/>
      </c>
      <c r="C28" s="116"/>
      <c r="D28" s="117" t="str">
        <f t="shared" si="25"/>
        <v xml:space="preserve"> </v>
      </c>
      <c r="E28" s="117"/>
      <c r="F28" s="117" t="str">
        <f t="shared" si="25"/>
        <v xml:space="preserve"> </v>
      </c>
      <c r="G28" s="117"/>
      <c r="H28" s="117" t="str">
        <f t="shared" si="25"/>
        <v xml:space="preserve"> </v>
      </c>
      <c r="I28" s="117"/>
      <c r="J28" s="117" t="str">
        <f t="shared" si="25"/>
        <v xml:space="preserve"> </v>
      </c>
      <c r="K28" s="117"/>
      <c r="L28" s="117" t="str">
        <f t="shared" si="25"/>
        <v xml:space="preserve"> </v>
      </c>
      <c r="M28" s="118"/>
      <c r="N28" s="119" t="str">
        <f t="shared" si="25"/>
        <v xml:space="preserve"> </v>
      </c>
      <c r="O28" s="120"/>
      <c r="P28" s="112"/>
      <c r="Q28" s="259" t="str">
        <f t="shared" ref="Q28:AC28" si="26">IF(Q27=" "," ",HLOOKUP(Q27,search,5,FALSE()))</f>
        <v xml:space="preserve"> </v>
      </c>
      <c r="R28" s="202"/>
      <c r="S28" s="203" t="str">
        <f t="shared" si="26"/>
        <v xml:space="preserve"> </v>
      </c>
      <c r="T28" s="202"/>
      <c r="U28" s="203" t="str">
        <f t="shared" si="26"/>
        <v xml:space="preserve"> </v>
      </c>
      <c r="V28" s="202"/>
      <c r="W28" s="203" t="str">
        <f t="shared" si="26"/>
        <v xml:space="preserve"> </v>
      </c>
      <c r="X28" s="202"/>
      <c r="Y28" s="203" t="str">
        <f t="shared" si="26"/>
        <v xml:space="preserve"> </v>
      </c>
      <c r="Z28" s="202"/>
      <c r="AA28" s="203" t="str">
        <f t="shared" si="26"/>
        <v xml:space="preserve"> </v>
      </c>
      <c r="AB28" s="202"/>
      <c r="AC28" s="204" t="str">
        <f t="shared" si="26"/>
        <v xml:space="preserve"> </v>
      </c>
      <c r="AD28" s="262"/>
      <c r="AE28" s="112"/>
      <c r="AF28" s="259" t="str">
        <f t="shared" ref="AF28:AR28" si="27">IF(AF27=" "," ",HLOOKUP(AF27,search,7,FALSE()))</f>
        <v xml:space="preserve"> </v>
      </c>
      <c r="AG28" s="202"/>
      <c r="AH28" s="203" t="str">
        <f t="shared" si="27"/>
        <v xml:space="preserve"> </v>
      </c>
      <c r="AI28" s="202"/>
      <c r="AJ28" s="203" t="str">
        <f t="shared" si="27"/>
        <v xml:space="preserve"> </v>
      </c>
      <c r="AK28" s="202"/>
      <c r="AL28" s="203" t="str">
        <f t="shared" si="27"/>
        <v xml:space="preserve"> </v>
      </c>
      <c r="AM28" s="202"/>
      <c r="AN28" s="203" t="str">
        <f t="shared" si="27"/>
        <v xml:space="preserve"> </v>
      </c>
      <c r="AO28" s="202"/>
      <c r="AP28" s="203" t="str">
        <f t="shared" si="27"/>
        <v xml:space="preserve"> </v>
      </c>
      <c r="AQ28" s="202"/>
      <c r="AR28" s="204" t="str">
        <f t="shared" si="27"/>
        <v xml:space="preserve"> </v>
      </c>
      <c r="AS28" s="262"/>
      <c r="AT28" s="112"/>
      <c r="AU28" s="201" t="str">
        <f t="shared" ref="AU28:BG28" si="28">IF(AU27=" "," ",HLOOKUP(AU27,search,9,FALSE()))</f>
        <v xml:space="preserve"> </v>
      </c>
      <c r="AV28" s="202"/>
      <c r="AW28" s="203" t="str">
        <f t="shared" si="28"/>
        <v xml:space="preserve"> </v>
      </c>
      <c r="AX28" s="202"/>
      <c r="AY28" s="203" t="str">
        <f t="shared" si="28"/>
        <v xml:space="preserve"> </v>
      </c>
      <c r="AZ28" s="202"/>
      <c r="BA28" s="203" t="str">
        <f t="shared" si="28"/>
        <v xml:space="preserve"> </v>
      </c>
      <c r="BB28" s="202"/>
      <c r="BC28" s="203" t="str">
        <f t="shared" si="28"/>
        <v xml:space="preserve"> </v>
      </c>
      <c r="BD28" s="202"/>
      <c r="BE28" s="233" t="str">
        <f t="shared" si="28"/>
        <v xml:space="preserve"> </v>
      </c>
      <c r="BF28" s="234"/>
      <c r="BG28" s="231" t="str">
        <f t="shared" si="28"/>
        <v xml:space="preserve"> </v>
      </c>
      <c r="BH28" s="232"/>
    </row>
    <row r="29" spans="1:60" s="102" customFormat="1" ht="14.25" customHeight="1" thickBot="1">
      <c r="A29" s="101"/>
      <c r="B29" s="172" t="str">
        <f t="shared" ref="B29:N29" si="29">IF(B27&lt;&gt;" ",IF(ISERROR(HLOOKUP(DATEVALUE(CONCATENATE(B27,"/",Mois,"/",YEAR(année))),res,2,FALSE))," ",HLOOKUP(DATEVALUE(CONCATENATE(B27,"/",Mois,"/",YEAR(année))),res,2,FALSE))," ")</f>
        <v xml:space="preserve"> </v>
      </c>
      <c r="C29" s="173"/>
      <c r="D29" s="174" t="str">
        <f t="shared" si="29"/>
        <v xml:space="preserve"> </v>
      </c>
      <c r="E29" s="173"/>
      <c r="F29" s="174" t="str">
        <f t="shared" si="29"/>
        <v xml:space="preserve"> </v>
      </c>
      <c r="G29" s="173"/>
      <c r="H29" s="174" t="str">
        <f t="shared" si="29"/>
        <v xml:space="preserve"> </v>
      </c>
      <c r="I29" s="173"/>
      <c r="J29" s="174" t="str">
        <f t="shared" si="29"/>
        <v xml:space="preserve"> </v>
      </c>
      <c r="K29" s="173"/>
      <c r="L29" s="174" t="str">
        <f t="shared" si="29"/>
        <v xml:space="preserve"> </v>
      </c>
      <c r="M29" s="173"/>
      <c r="N29" s="191" t="str">
        <f t="shared" si="29"/>
        <v xml:space="preserve"> </v>
      </c>
      <c r="O29" s="192"/>
      <c r="P29" s="114"/>
      <c r="Q29" s="260" t="str">
        <f>IF(Q27&lt;&gt;" ",IF(ISERROR(HLOOKUP(DATEVALUE(CONCATENATE(Q27,"/",2,"/",YEAR(année))),res,2,FALSE))," ",HLOOKUP(DATEVALUE(CONCATENATE(Q27,"/",2,"/",YEAR(année))),res,2,FALSE))," ")</f>
        <v xml:space="preserve"> </v>
      </c>
      <c r="R29" s="256"/>
      <c r="S29" s="255" t="str">
        <f>IF(S27&lt;&gt;" ",IF(ISERROR(HLOOKUP(DATEVALUE(CONCATENATE(S27,"/",2,"/",YEAR(année))),res,2,FALSE))," ",HLOOKUP(DATEVALUE(CONCATENATE(S27,"/",2,"/",YEAR(année))),res,2,FALSE))," ")</f>
        <v xml:space="preserve"> </v>
      </c>
      <c r="T29" s="256"/>
      <c r="U29" s="255" t="str">
        <f>IF(U27&lt;&gt;" ",IF(ISERROR(HLOOKUP(DATEVALUE(CONCATENATE(U27,"/",2,"/",YEAR(année))),res,2,FALSE))," ",HLOOKUP(DATEVALUE(CONCATENATE(U27,"/",2,"/",YEAR(année))),res,2,FALSE))," ")</f>
        <v xml:space="preserve"> </v>
      </c>
      <c r="V29" s="256"/>
      <c r="W29" s="255" t="str">
        <f>IF(W27&lt;&gt;" ",IF(ISERROR(HLOOKUP(DATEVALUE(CONCATENATE(W27,"/",2,"/",YEAR(année))),res,2,FALSE))," ",HLOOKUP(DATEVALUE(CONCATENATE(W27,"/",2,"/",YEAR(année))),res,2,FALSE))," ")</f>
        <v xml:space="preserve"> </v>
      </c>
      <c r="X29" s="256"/>
      <c r="Y29" s="255" t="str">
        <f>IF(Y27&lt;&gt;" ",IF(ISERROR(HLOOKUP(DATEVALUE(CONCATENATE(Y27,"/",2,"/",YEAR(année))),res,2,FALSE))," ",HLOOKUP(DATEVALUE(CONCATENATE(Y27,"/",2,"/",YEAR(année))),res,2,FALSE))," ")</f>
        <v xml:space="preserve"> </v>
      </c>
      <c r="Z29" s="256"/>
      <c r="AA29" s="255" t="str">
        <f>IF(AA27&lt;&gt;" ",IF(ISERROR(HLOOKUP(DATEVALUE(CONCATENATE(AA27,"/",2,"/",YEAR(année))),res,2,FALSE))," ",HLOOKUP(DATEVALUE(CONCATENATE(AA27,"/",2,"/",YEAR(année))),res,2,FALSE))," ")</f>
        <v xml:space="preserve"> </v>
      </c>
      <c r="AB29" s="256"/>
      <c r="AC29" s="257" t="str">
        <f>IF(AC27&lt;&gt;" ",IF(ISERROR(HLOOKUP(DATEVALUE(CONCATENATE(AC27,"/",2,"/",YEAR(année))),res,2,FALSE))," ",HLOOKUP(DATEVALUE(CONCATENATE(AC27,"/",2,"/",YEAR(année))),res,2,FALSE))," ")</f>
        <v xml:space="preserve"> </v>
      </c>
      <c r="AD29" s="258"/>
      <c r="AE29" s="114"/>
      <c r="AF29" s="260" t="str">
        <f>IF(AF27&lt;&gt;" ",IF(ISERROR(HLOOKUP(DATEVALUE(CONCATENATE(AF27,"/",3,"/",YEAR(année))),res,2,FALSE))," ",HLOOKUP(DATEVALUE(CONCATENATE(AF27,"/",3,"/",YEAR(année))),res,2,FALSE))," ")</f>
        <v xml:space="preserve"> </v>
      </c>
      <c r="AG29" s="256"/>
      <c r="AH29" s="255" t="str">
        <f>IF(AH27&lt;&gt;" ",IF(ISERROR(HLOOKUP(DATEVALUE(CONCATENATE(AH27,"/",3,"/",YEAR(année))),res,2,FALSE))," ",HLOOKUP(DATEVALUE(CONCATENATE(AH27,"/",3,"/",YEAR(année))),res,2,FALSE))," ")</f>
        <v xml:space="preserve"> </v>
      </c>
      <c r="AI29" s="256"/>
      <c r="AJ29" s="255" t="str">
        <f>IF(AJ27&lt;&gt;" ",IF(ISERROR(HLOOKUP(DATEVALUE(CONCATENATE(AJ27,"/",3,"/",YEAR(année))),res,2,FALSE))," ",HLOOKUP(DATEVALUE(CONCATENATE(AJ27,"/",3,"/",YEAR(année))),res,2,FALSE))," ")</f>
        <v xml:space="preserve"> </v>
      </c>
      <c r="AK29" s="256"/>
      <c r="AL29" s="255" t="str">
        <f>IF(AL27&lt;&gt;" ",IF(ISERROR(HLOOKUP(DATEVALUE(CONCATENATE(AL27,"/",3,"/",YEAR(année))),res,2,FALSE))," ",HLOOKUP(DATEVALUE(CONCATENATE(AL27,"/",3,"/",YEAR(année))),res,2,FALSE))," ")</f>
        <v xml:space="preserve"> </v>
      </c>
      <c r="AM29" s="256"/>
      <c r="AN29" s="255" t="str">
        <f>IF(AN27&lt;&gt;" ",IF(ISERROR(HLOOKUP(DATEVALUE(CONCATENATE(AN27,"/",3,"/",YEAR(année))),res,2,FALSE))," ",HLOOKUP(DATEVALUE(CONCATENATE(AN27,"/",3,"/",YEAR(année))),res,2,FALSE))," ")</f>
        <v xml:space="preserve"> </v>
      </c>
      <c r="AO29" s="256"/>
      <c r="AP29" s="255" t="str">
        <f>IF(AP27&lt;&gt;" ",IF(ISERROR(HLOOKUP(DATEVALUE(CONCATENATE(AP27,"/",3,"/",YEAR(année))),res,2,FALSE))," ",HLOOKUP(DATEVALUE(CONCATENATE(AP27,"/",3,"/",YEAR(année))),res,2,FALSE))," ")</f>
        <v xml:space="preserve"> </v>
      </c>
      <c r="AQ29" s="256"/>
      <c r="AR29" s="257" t="str">
        <f>IF(AR27&lt;&gt;" ",IF(ISERROR(HLOOKUP(DATEVALUE(CONCATENATE(AR27,"/",3,"/",YEAR(année))),res,2,FALSE))," ",HLOOKUP(DATEVALUE(CONCATENATE(AR27,"/",3,"/",YEAR(année))),res,2,FALSE))," ")</f>
        <v xml:space="preserve"> </v>
      </c>
      <c r="AS29" s="258"/>
      <c r="AT29" s="114"/>
      <c r="AU29" s="172" t="str">
        <f>IF(AU27&lt;&gt;" ",IF(ISERROR(HLOOKUP(DATEVALUE(CONCATENATE(AU27,"/",4,"/",YEAR(année))),res,2,FALSE))," ",HLOOKUP(DATEVALUE(CONCATENATE(AU27,"/",4,"/",YEAR(année))),res,2,FALSE))," ")</f>
        <v xml:space="preserve"> </v>
      </c>
      <c r="AV29" s="173"/>
      <c r="AW29" s="174" t="str">
        <f>IF(AW27&lt;&gt;" ",IF(ISERROR(HLOOKUP(DATEVALUE(CONCATENATE(AW27,"/",4,"/",YEAR(année))),res,2,FALSE))," ",HLOOKUP(DATEVALUE(CONCATENATE(AW27,"/",4,"/",YEAR(année))),res,2,FALSE))," ")</f>
        <v xml:space="preserve"> </v>
      </c>
      <c r="AX29" s="173"/>
      <c r="AY29" s="174" t="str">
        <f>IF(AY27&lt;&gt;" ",IF(ISERROR(HLOOKUP(DATEVALUE(CONCATENATE(AY27,"/",4,"/",YEAR(année))),res,2,FALSE))," ",HLOOKUP(DATEVALUE(CONCATENATE(AY27,"/",4,"/",YEAR(année))),res,2,FALSE))," ")</f>
        <v xml:space="preserve"> </v>
      </c>
      <c r="AZ29" s="173"/>
      <c r="BA29" s="174" t="str">
        <f>IF(BA27&lt;&gt;" ",IF(ISERROR(HLOOKUP(DATEVALUE(CONCATENATE(BA27,"/",4,"/",YEAR(année))),res,2,FALSE))," ",HLOOKUP(DATEVALUE(CONCATENATE(BA27,"/",4,"/",YEAR(année))),res,2,FALSE))," ")</f>
        <v xml:space="preserve"> </v>
      </c>
      <c r="BB29" s="173"/>
      <c r="BC29" s="174" t="str">
        <f>IF(BC27&lt;&gt;" ",IF(ISERROR(HLOOKUP(DATEVALUE(CONCATENATE(BC27,"/",4,"/",YEAR(année))),res,2,FALSE))," ",HLOOKUP(DATEVALUE(CONCATENATE(BC27,"/",4,"/",YEAR(année))),res,2,FALSE))," ")</f>
        <v xml:space="preserve"> </v>
      </c>
      <c r="BD29" s="173"/>
      <c r="BE29" s="208" t="str">
        <f>IF(BE27&lt;&gt;" ",IF(ISERROR(HLOOKUP(DATEVALUE(CONCATENATE(BE27,"/",4,"/",YEAR(année))),res,2,FALSE))," ",HLOOKUP(DATEVALUE(CONCATENATE(BE27,"/",4,"/",YEAR(année))),res,2,FALSE))," ")</f>
        <v xml:space="preserve"> </v>
      </c>
      <c r="BF29" s="209"/>
      <c r="BG29" s="206" t="str">
        <f>IF(BG27&lt;&gt;" ",IF(ISERROR(HLOOKUP(DATEVALUE(CONCATENATE(BG27,"/",4,"/",YEAR(année))),res,2,FALSE))," ",HLOOKUP(DATEVALUE(CONCATENATE(BG27,"/",4,"/",YEAR(année))),res,2,FALSE))," ")</f>
        <v xml:space="preserve"> </v>
      </c>
      <c r="BH29" s="207"/>
    </row>
    <row r="30" spans="1:60" ht="10.050000000000001" customHeight="1" thickTop="1">
      <c r="A30" s="1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"/>
      <c r="BF30" s="1"/>
      <c r="BG30" s="1"/>
      <c r="BH30" s="1"/>
    </row>
    <row r="31" spans="1:60" ht="15.6" hidden="1" thickBot="1">
      <c r="A31" s="1"/>
      <c r="B31" s="122">
        <v>2</v>
      </c>
      <c r="C31" s="122"/>
      <c r="D31" s="122">
        <v>3</v>
      </c>
      <c r="E31" s="122"/>
      <c r="F31" s="122">
        <v>4</v>
      </c>
      <c r="G31" s="122"/>
      <c r="H31" s="122">
        <v>5</v>
      </c>
      <c r="I31" s="122"/>
      <c r="J31" s="122">
        <v>6</v>
      </c>
      <c r="K31" s="122"/>
      <c r="L31" s="122">
        <v>7</v>
      </c>
      <c r="M31" s="122"/>
      <c r="N31" s="122">
        <v>1</v>
      </c>
      <c r="O31" s="12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22">
        <v>2</v>
      </c>
      <c r="AV31" s="122"/>
      <c r="AW31" s="122">
        <v>3</v>
      </c>
      <c r="AX31" s="122"/>
      <c r="AY31" s="122">
        <v>4</v>
      </c>
      <c r="AZ31" s="122"/>
      <c r="BA31" s="122">
        <v>5</v>
      </c>
      <c r="BB31" s="122"/>
      <c r="BC31" s="122">
        <v>6</v>
      </c>
      <c r="BD31" s="122"/>
      <c r="BE31" s="2">
        <v>7</v>
      </c>
      <c r="BF31" s="2"/>
      <c r="BG31" s="2">
        <v>1</v>
      </c>
      <c r="BH31" s="2"/>
    </row>
    <row r="32" spans="1:60" ht="15">
      <c r="A32" s="1"/>
      <c r="B32" s="150"/>
      <c r="C32" s="151" t="s">
        <v>101</v>
      </c>
      <c r="D32" s="150">
        <f>E1-2015</f>
        <v>7</v>
      </c>
      <c r="E32" s="152" t="s">
        <v>102</v>
      </c>
      <c r="F32" s="150"/>
      <c r="G32" s="150"/>
      <c r="H32" s="151" t="s">
        <v>103</v>
      </c>
      <c r="I32" s="150">
        <f>E1-2001</f>
        <v>21</v>
      </c>
      <c r="J32" s="152" t="s">
        <v>96</v>
      </c>
      <c r="K32" s="150"/>
      <c r="L32" s="153"/>
      <c r="M32" s="154" t="s">
        <v>140</v>
      </c>
      <c r="N32" s="153">
        <f>E1-2019</f>
        <v>3</v>
      </c>
      <c r="O32" s="155" t="s">
        <v>123</v>
      </c>
      <c r="P32" s="153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50"/>
      <c r="AV32" s="151" t="s">
        <v>112</v>
      </c>
      <c r="AW32" s="150">
        <f>E1-2008</f>
        <v>14</v>
      </c>
      <c r="AX32" s="152" t="s">
        <v>113</v>
      </c>
      <c r="AY32" s="150"/>
      <c r="AZ32" s="122"/>
      <c r="BA32" s="122"/>
      <c r="BB32" s="122"/>
      <c r="BC32" s="122"/>
      <c r="BD32" s="122"/>
      <c r="BE32" s="2"/>
      <c r="BF32" s="2"/>
      <c r="BG32" s="2"/>
      <c r="BH32" s="2"/>
    </row>
    <row r="33" spans="1:60" ht="15.6" thickBot="1">
      <c r="A33" s="156"/>
      <c r="B33" s="156"/>
      <c r="C33" s="159" t="s">
        <v>106</v>
      </c>
      <c r="D33" s="156">
        <f>E1-1952</f>
        <v>70</v>
      </c>
      <c r="E33" s="158" t="s">
        <v>107</v>
      </c>
      <c r="F33" s="156"/>
      <c r="G33" s="141"/>
      <c r="H33" s="149" t="s">
        <v>105</v>
      </c>
      <c r="I33" s="147">
        <f>E1-1965</f>
        <v>57</v>
      </c>
      <c r="J33" s="148" t="s">
        <v>99</v>
      </c>
      <c r="K33" s="147"/>
      <c r="L33" s="141"/>
      <c r="M33" s="149" t="s">
        <v>143</v>
      </c>
      <c r="N33" s="147">
        <f>E1-1944</f>
        <v>78</v>
      </c>
      <c r="O33" s="148" t="s">
        <v>123</v>
      </c>
      <c r="P33" s="147"/>
      <c r="Q33" s="112"/>
      <c r="S33" s="165" t="s">
        <v>147</v>
      </c>
      <c r="T33" s="163"/>
      <c r="U33" s="163"/>
      <c r="V33" s="163"/>
      <c r="W33" s="164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12"/>
      <c r="AR33" s="112"/>
      <c r="AS33" s="112"/>
      <c r="AT33" s="156"/>
      <c r="AU33" s="156"/>
      <c r="AV33" s="157" t="s">
        <v>110</v>
      </c>
      <c r="AW33" s="156">
        <f>E1-1962</f>
        <v>60</v>
      </c>
      <c r="AX33" s="158" t="s">
        <v>111</v>
      </c>
      <c r="AY33" s="156"/>
      <c r="AZ33" s="122"/>
      <c r="BA33" s="122"/>
      <c r="BB33" s="122"/>
      <c r="BC33" s="122"/>
      <c r="BD33" s="122"/>
      <c r="BE33" s="2"/>
      <c r="BF33" s="2"/>
      <c r="BG33" s="2"/>
      <c r="BH33" s="2"/>
    </row>
    <row r="34" spans="1:60" ht="18" thickTop="1">
      <c r="A34" s="1"/>
      <c r="B34" s="221" t="str">
        <f>CalculDate!B11</f>
        <v>Mai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9">
        <f>YEAR(année)</f>
        <v>2022</v>
      </c>
      <c r="M34" s="229"/>
      <c r="N34" s="229"/>
      <c r="O34" s="230"/>
      <c r="P34" s="112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12"/>
      <c r="AU34" s="221" t="str">
        <f>CalculDate!B13</f>
        <v>Juin</v>
      </c>
      <c r="AV34" s="222"/>
      <c r="AW34" s="222"/>
      <c r="AX34" s="222"/>
      <c r="AY34" s="222"/>
      <c r="AZ34" s="222"/>
      <c r="BA34" s="222"/>
      <c r="BB34" s="222"/>
      <c r="BC34" s="222"/>
      <c r="BD34" s="222"/>
      <c r="BE34" s="229">
        <f>YEAR(année)</f>
        <v>2022</v>
      </c>
      <c r="BF34" s="229"/>
      <c r="BG34" s="229"/>
      <c r="BH34" s="230"/>
    </row>
    <row r="35" spans="1:60" s="133" customFormat="1" ht="17.399999999999999">
      <c r="A35" s="131"/>
      <c r="B35" s="193" t="s">
        <v>2</v>
      </c>
      <c r="C35" s="194"/>
      <c r="D35" s="195" t="s">
        <v>3</v>
      </c>
      <c r="E35" s="194"/>
      <c r="F35" s="195" t="s">
        <v>4</v>
      </c>
      <c r="G35" s="194"/>
      <c r="H35" s="195" t="s">
        <v>5</v>
      </c>
      <c r="I35" s="194"/>
      <c r="J35" s="195" t="s">
        <v>6</v>
      </c>
      <c r="K35" s="194"/>
      <c r="L35" s="195" t="s">
        <v>7</v>
      </c>
      <c r="M35" s="220"/>
      <c r="N35" s="197" t="s">
        <v>8</v>
      </c>
      <c r="O35" s="198"/>
      <c r="P35" s="131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1"/>
      <c r="AU35" s="193" t="s">
        <v>2</v>
      </c>
      <c r="AV35" s="194"/>
      <c r="AW35" s="195" t="s">
        <v>3</v>
      </c>
      <c r="AX35" s="194"/>
      <c r="AY35" s="195" t="s">
        <v>4</v>
      </c>
      <c r="AZ35" s="194"/>
      <c r="BA35" s="195" t="s">
        <v>5</v>
      </c>
      <c r="BB35" s="194"/>
      <c r="BC35" s="195" t="s">
        <v>6</v>
      </c>
      <c r="BD35" s="194"/>
      <c r="BE35" s="195" t="s">
        <v>7</v>
      </c>
      <c r="BF35" s="220"/>
      <c r="BG35" s="197" t="s">
        <v>8</v>
      </c>
      <c r="BH35" s="198"/>
    </row>
    <row r="36" spans="1:60" ht="19.8">
      <c r="A36" s="1"/>
      <c r="B36" s="177" t="str">
        <f>IF(CalculDate!C11=Calendrier!B31,1," ")</f>
        <v xml:space="preserve"> </v>
      </c>
      <c r="C36" s="176"/>
      <c r="D36" s="175" t="str">
        <f>IF(ISNUMBER(B36),B36+1,IF(CalculDate!C11=Calendrier!D31,1," "))</f>
        <v xml:space="preserve"> </v>
      </c>
      <c r="E36" s="176"/>
      <c r="F36" s="175" t="str">
        <f>IF(ISNUMBER(D36),D36+1,IF(CalculDate!C11=Calendrier!F31,1," "))</f>
        <v xml:space="preserve"> </v>
      </c>
      <c r="G36" s="176"/>
      <c r="H36" s="175" t="str">
        <f>IF(ISNUMBER(F36),F36+1,IF(CalculDate!C11=Calendrier!H31,1," "))</f>
        <v xml:space="preserve"> </v>
      </c>
      <c r="I36" s="176"/>
      <c r="J36" s="175" t="str">
        <f>IF(ISNUMBER(H36),H36+1,IF(CalculDate!C11=Calendrier!J31,1," "))</f>
        <v xml:space="preserve"> </v>
      </c>
      <c r="K36" s="176"/>
      <c r="L36" s="175" t="str">
        <f>IF(ISNUMBER(J36),J36+1,IF(CalculDate!C11=Calendrier!L31,1," "))</f>
        <v xml:space="preserve"> </v>
      </c>
      <c r="M36" s="176"/>
      <c r="N36" s="189">
        <f>IF(ISNUMBER(L36),L36+1,IF(CalculDate!C11=Calendrier!N31,1," "))</f>
        <v>1</v>
      </c>
      <c r="O36" s="190"/>
      <c r="P36" s="112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12"/>
      <c r="AU36" s="177" t="str">
        <f>IF(CalculDate!C13=Calendrier!AU31,1," ")</f>
        <v xml:space="preserve"> </v>
      </c>
      <c r="AV36" s="176"/>
      <c r="AW36" s="175" t="str">
        <f>IF(ISNUMBER(AU36),AU36+1,IF(CalculDate!C13=Calendrier!AW31,1," "))</f>
        <v xml:space="preserve"> </v>
      </c>
      <c r="AX36" s="176"/>
      <c r="AY36" s="175">
        <f>IF(ISNUMBER(AW36),AW36+1,IF(CalculDate!C13=Calendrier!AY31,1," "))</f>
        <v>1</v>
      </c>
      <c r="AZ36" s="176"/>
      <c r="BA36" s="175">
        <f>IF(ISNUMBER(AY36),AY36+1,IF(CalculDate!C13=Calendrier!BA31,1," "))</f>
        <v>2</v>
      </c>
      <c r="BB36" s="176"/>
      <c r="BC36" s="175">
        <f>IF(ISNUMBER(BA36),BA36+1,IF(CalculDate!C13=Calendrier!BC31,1," "))</f>
        <v>3</v>
      </c>
      <c r="BD36" s="176"/>
      <c r="BE36" s="175">
        <f>IF(ISNUMBER(BC36),BC36+1,IF(CalculDate!C13=Calendrier!BE31,1," "))</f>
        <v>4</v>
      </c>
      <c r="BF36" s="176"/>
      <c r="BG36" s="189">
        <f>IF(ISNUMBER(BE36),BE36+1,IF(CalculDate!C13=Calendrier!BG31,1," "))</f>
        <v>5</v>
      </c>
      <c r="BH36" s="190"/>
    </row>
    <row r="37" spans="1:60" ht="19.8" hidden="1">
      <c r="A37" s="1"/>
      <c r="B37" s="201" t="str">
        <f t="shared" ref="B37:N37" si="30">IF(B36=" "," ",HLOOKUP(B36,search,11,FALSE()))</f>
        <v xml:space="preserve"> </v>
      </c>
      <c r="C37" s="202"/>
      <c r="D37" s="203" t="str">
        <f t="shared" si="30"/>
        <v xml:space="preserve"> </v>
      </c>
      <c r="E37" s="202"/>
      <c r="F37" s="203" t="str">
        <f t="shared" si="30"/>
        <v xml:space="preserve"> </v>
      </c>
      <c r="G37" s="202"/>
      <c r="H37" s="203" t="str">
        <f t="shared" si="30"/>
        <v xml:space="preserve"> </v>
      </c>
      <c r="I37" s="202"/>
      <c r="J37" s="203" t="str">
        <f t="shared" si="30"/>
        <v xml:space="preserve"> </v>
      </c>
      <c r="K37" s="202"/>
      <c r="L37" s="203" t="str">
        <f t="shared" si="30"/>
        <v xml:space="preserve"> </v>
      </c>
      <c r="M37" s="202"/>
      <c r="N37" s="204" t="str">
        <f t="shared" si="30"/>
        <v>X</v>
      </c>
      <c r="O37" s="205"/>
      <c r="P37" s="112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12"/>
      <c r="AU37" s="201" t="str">
        <f t="shared" ref="AU37:BG37" si="31">IF(AU36=" "," ",HLOOKUP(AU36,search,13,FALSE()))</f>
        <v xml:space="preserve"> </v>
      </c>
      <c r="AV37" s="202"/>
      <c r="AW37" s="203" t="str">
        <f t="shared" si="31"/>
        <v xml:space="preserve"> </v>
      </c>
      <c r="AX37" s="202"/>
      <c r="AY37" s="203" t="str">
        <f t="shared" si="31"/>
        <v/>
      </c>
      <c r="AZ37" s="202"/>
      <c r="BA37" s="203" t="str">
        <f t="shared" si="31"/>
        <v/>
      </c>
      <c r="BB37" s="202"/>
      <c r="BC37" s="203" t="str">
        <f t="shared" si="31"/>
        <v/>
      </c>
      <c r="BD37" s="202"/>
      <c r="BE37" s="203" t="str">
        <f t="shared" si="31"/>
        <v/>
      </c>
      <c r="BF37" s="202"/>
      <c r="BG37" s="204" t="str">
        <f t="shared" si="31"/>
        <v>X</v>
      </c>
      <c r="BH37" s="205"/>
    </row>
    <row r="38" spans="1:60" s="102" customFormat="1" ht="15">
      <c r="A38" s="101"/>
      <c r="B38" s="178" t="str">
        <f>IF(B36&lt;&gt;" ",IF(ISERROR(HLOOKUP(DATEVALUE(CONCATENATE(B36,"/",5,"/",YEAR(année))),res,2,FALSE))," ",HLOOKUP(DATEVALUE(CONCATENATE(B36,"/",5,"/",YEAR(année))),res,2,FALSE))," ")</f>
        <v xml:space="preserve"> </v>
      </c>
      <c r="C38" s="179"/>
      <c r="D38" s="180" t="str">
        <f>IF(D36&lt;&gt;" ",IF(ISERROR(HLOOKUP(DATEVALUE(CONCATENATE(D36,"/",5,"/",YEAR(année))),res,2,FALSE))," ",HLOOKUP(DATEVALUE(CONCATENATE(D36,"/",5,"/",YEAR(année))),res,2,FALSE))," ")</f>
        <v xml:space="preserve"> </v>
      </c>
      <c r="E38" s="179"/>
      <c r="F38" s="180" t="str">
        <f>IF(F36&lt;&gt;" ",IF(ISERROR(HLOOKUP(DATEVALUE(CONCATENATE(F36,"/",5,"/",YEAR(année))),res,2,FALSE))," ",HLOOKUP(DATEVALUE(CONCATENATE(F36,"/",5,"/",YEAR(année))),res,2,FALSE))," ")</f>
        <v xml:space="preserve"> </v>
      </c>
      <c r="G38" s="179"/>
      <c r="H38" s="180" t="str">
        <f>IF(H36&lt;&gt;" ",IF(ISERROR(HLOOKUP(DATEVALUE(CONCATENATE(H36,"/",5,"/",YEAR(année))),res,2,FALSE))," ",HLOOKUP(DATEVALUE(CONCATENATE(H36,"/",5,"/",YEAR(année))),res,2,FALSE))," ")</f>
        <v xml:space="preserve"> </v>
      </c>
      <c r="I38" s="179"/>
      <c r="J38" s="180" t="str">
        <f>IF(J36&lt;&gt;" ",IF(ISERROR(HLOOKUP(DATEVALUE(CONCATENATE(J36,"/",5,"/",YEAR(année))),res,2,FALSE))," ",HLOOKUP(DATEVALUE(CONCATENATE(J36,"/",5,"/",YEAR(année))),res,2,FALSE))," ")</f>
        <v xml:space="preserve"> </v>
      </c>
      <c r="K38" s="179"/>
      <c r="L38" s="180" t="str">
        <f>IF(L36&lt;&gt;" ",IF(ISERROR(HLOOKUP(DATEVALUE(CONCATENATE(L36,"/",5,"/",YEAR(année))),res,2,FALSE))," ",HLOOKUP(DATEVALUE(CONCATENATE(L36,"/",5,"/",YEAR(année))),res,2,FALSE))," ")</f>
        <v xml:space="preserve"> </v>
      </c>
      <c r="M38" s="179"/>
      <c r="N38" s="199" t="str">
        <f>IF(N36&lt;&gt;" ",IF(ISERROR(HLOOKUP(DATEVALUE(CONCATENATE(N36,"/",5,"/",YEAR(année))),res,2,FALSE))," ",HLOOKUP(DATEVALUE(CONCATENATE(N36,"/",5,"/",YEAR(année))),res,2,FALSE))," ")</f>
        <v xml:space="preserve"> </v>
      </c>
      <c r="O38" s="200"/>
      <c r="P38" s="114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14"/>
      <c r="AU38" s="178" t="str">
        <f>IF(AU36&lt;&gt;" ",IF(ISERROR(HLOOKUP(DATEVALUE(CONCATENATE(AU36,"/",6,"/",YEAR(année))),res,2,FALSE))," ",HLOOKUP(DATEVALUE(CONCATENATE(AU36,"/",6,"/",YEAR(année))),res,2,FALSE))," ")</f>
        <v xml:space="preserve"> </v>
      </c>
      <c r="AV38" s="179"/>
      <c r="AW38" s="180" t="str">
        <f>IF(AW36&lt;&gt;" ",IF(ISERROR(HLOOKUP(DATEVALUE(CONCATENATE(AW36,"/",6,"/",YEAR(année))),res,2,FALSE))," ",HLOOKUP(DATEVALUE(CONCATENATE(AW36,"/",6,"/",YEAR(année))),res,2,FALSE))," ")</f>
        <v xml:space="preserve"> </v>
      </c>
      <c r="AX38" s="179"/>
      <c r="AY38" s="180" t="str">
        <f>IF(AY36&lt;&gt;" ",IF(ISERROR(HLOOKUP(DATEVALUE(CONCATENATE(AY36,"/",6,"/",YEAR(année))),res,2,FALSE))," ",HLOOKUP(DATEVALUE(CONCATENATE(AY36,"/",6,"/",YEAR(année))),res,2,FALSE))," ")</f>
        <v xml:space="preserve"> </v>
      </c>
      <c r="AZ38" s="179"/>
      <c r="BA38" s="180" t="str">
        <f>IF(BA36&lt;&gt;" ",IF(ISERROR(HLOOKUP(DATEVALUE(CONCATENATE(BA36,"/",6,"/",YEAR(année))),res,2,FALSE))," ",HLOOKUP(DATEVALUE(CONCATENATE(BA36,"/",6,"/",YEAR(année))),res,2,FALSE))," ")</f>
        <v xml:space="preserve"> </v>
      </c>
      <c r="BB38" s="179"/>
      <c r="BC38" s="180" t="str">
        <f>IF(BC36&lt;&gt;" ",IF(ISERROR(HLOOKUP(DATEVALUE(CONCATENATE(BC36,"/",6,"/",YEAR(année))),res,2,FALSE))," ",HLOOKUP(DATEVALUE(CONCATENATE(BC36,"/",6,"/",YEAR(année))),res,2,FALSE))," ")</f>
        <v xml:space="preserve"> </v>
      </c>
      <c r="BD38" s="179"/>
      <c r="BE38" s="210" t="str">
        <f>IF(BE36&lt;&gt;" ",IF(ISERROR(HLOOKUP(DATEVALUE(CONCATENATE(BE36,"/",6,"/",YEAR(année))),res,2,FALSE))," ",HLOOKUP(DATEVALUE(CONCATENATE(BE36,"/",6,"/",YEAR(année))),res,2,FALSE))," ")</f>
        <v xml:space="preserve"> </v>
      </c>
      <c r="BF38" s="211"/>
      <c r="BG38" s="212" t="str">
        <f>IF(BG36&lt;&gt;" ",IF(ISERROR(HLOOKUP(DATEVALUE(CONCATENATE(BG36,"/",6,"/",YEAR(année))),res,2,FALSE))," ",HLOOKUP(DATEVALUE(CONCATENATE(BG36,"/",6,"/",YEAR(année))),res,2,FALSE))," ")</f>
        <v xml:space="preserve"> </v>
      </c>
      <c r="BH38" s="213"/>
    </row>
    <row r="39" spans="1:60" ht="19.8">
      <c r="A39" s="1"/>
      <c r="B39" s="177">
        <f>IF(N36&lt;31,N36+1," ")</f>
        <v>2</v>
      </c>
      <c r="C39" s="176"/>
      <c r="D39" s="175">
        <f>IF(B39&lt;31,B39+1," ")</f>
        <v>3</v>
      </c>
      <c r="E39" s="176"/>
      <c r="F39" s="175">
        <f>IF(D39&lt;31,D39+1," ")</f>
        <v>4</v>
      </c>
      <c r="G39" s="176"/>
      <c r="H39" s="226">
        <f>IF(F39&lt;31,F39+1," ")</f>
        <v>5</v>
      </c>
      <c r="I39" s="219"/>
      <c r="J39" s="175">
        <f>IF(H39&lt;31,H39+1," ")</f>
        <v>6</v>
      </c>
      <c r="K39" s="176"/>
      <c r="L39" s="187">
        <f>IF(J39&lt;31,J39+1," ")</f>
        <v>7</v>
      </c>
      <c r="M39" s="188"/>
      <c r="N39" s="189">
        <f>IF(L39&lt;31,L39+1," ")</f>
        <v>8</v>
      </c>
      <c r="O39" s="190"/>
      <c r="P39" s="112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12"/>
      <c r="AU39" s="177">
        <f>IF(BG36&lt;30,BG36+1," ")</f>
        <v>6</v>
      </c>
      <c r="AV39" s="176"/>
      <c r="AW39" s="175">
        <f>IF(AU39&lt;30,AU39+1," ")</f>
        <v>7</v>
      </c>
      <c r="AX39" s="176"/>
      <c r="AY39" s="175">
        <f>IF(AW39&lt;30,AW39+1," ")</f>
        <v>8</v>
      </c>
      <c r="AZ39" s="176"/>
      <c r="BA39" s="175">
        <f>IF(AY39&lt;30,AY39+1," ")</f>
        <v>9</v>
      </c>
      <c r="BB39" s="176"/>
      <c r="BC39" s="175">
        <f>IF(BA39&lt;30,BA39+1," ")</f>
        <v>10</v>
      </c>
      <c r="BD39" s="176"/>
      <c r="BE39" s="175">
        <f>IF(BC39&lt;30,BC39+1," ")</f>
        <v>11</v>
      </c>
      <c r="BF39" s="176"/>
      <c r="BG39" s="189">
        <f>IF(BE39&lt;30,BE39+1," ")</f>
        <v>12</v>
      </c>
      <c r="BH39" s="190"/>
    </row>
    <row r="40" spans="1:60" ht="19.8" hidden="1">
      <c r="A40" s="1"/>
      <c r="B40" s="201" t="str">
        <f t="shared" ref="B40:N40" si="32">IF(B39=" "," ",HLOOKUP(B39,search,11,FALSE()))</f>
        <v/>
      </c>
      <c r="C40" s="202"/>
      <c r="D40" s="203" t="str">
        <f t="shared" si="32"/>
        <v/>
      </c>
      <c r="E40" s="202"/>
      <c r="F40" s="203" t="str">
        <f t="shared" si="32"/>
        <v/>
      </c>
      <c r="G40" s="202"/>
      <c r="H40" s="227" t="str">
        <f t="shared" si="32"/>
        <v/>
      </c>
      <c r="I40" s="217"/>
      <c r="J40" s="203" t="str">
        <f t="shared" si="32"/>
        <v/>
      </c>
      <c r="K40" s="202"/>
      <c r="L40" s="168" t="str">
        <f t="shared" si="32"/>
        <v/>
      </c>
      <c r="M40" s="169"/>
      <c r="N40" s="204" t="str">
        <f t="shared" si="32"/>
        <v>X</v>
      </c>
      <c r="O40" s="205"/>
      <c r="P40" s="112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12"/>
      <c r="AU40" s="201" t="str">
        <f t="shared" ref="AU40:BG40" si="33">IF(AU39=" "," ",HLOOKUP(AU39,search,13,FALSE()))</f>
        <v>X</v>
      </c>
      <c r="AV40" s="202"/>
      <c r="AW40" s="203" t="str">
        <f t="shared" si="33"/>
        <v/>
      </c>
      <c r="AX40" s="202"/>
      <c r="AY40" s="203" t="str">
        <f t="shared" si="33"/>
        <v/>
      </c>
      <c r="AZ40" s="202"/>
      <c r="BA40" s="203" t="str">
        <f t="shared" si="33"/>
        <v/>
      </c>
      <c r="BB40" s="202"/>
      <c r="BC40" s="203" t="str">
        <f t="shared" si="33"/>
        <v/>
      </c>
      <c r="BD40" s="202"/>
      <c r="BE40" s="203" t="str">
        <f t="shared" si="33"/>
        <v/>
      </c>
      <c r="BF40" s="202"/>
      <c r="BG40" s="204" t="str">
        <f t="shared" si="33"/>
        <v/>
      </c>
      <c r="BH40" s="205"/>
    </row>
    <row r="41" spans="1:60" s="102" customFormat="1" ht="15">
      <c r="A41" s="101"/>
      <c r="B41" s="178" t="str">
        <f>IF(B39&lt;&gt;" ",IF(ISERROR(HLOOKUP(DATEVALUE(CONCATENATE(B39,"/",5,"/",YEAR(année))),res,2,FALSE))," ",HLOOKUP(DATEVALUE(CONCATENATE(B39,"/",5,"/",YEAR(année))),res,2,FALSE))," ")</f>
        <v xml:space="preserve"> </v>
      </c>
      <c r="C41" s="179"/>
      <c r="D41" s="180" t="str">
        <f>IF(D39&lt;&gt;" ",IF(ISERROR(HLOOKUP(DATEVALUE(CONCATENATE(D39,"/",5,"/",YEAR(année))),res,2,FALSE))," ",HLOOKUP(DATEVALUE(CONCATENATE(D39,"/",5,"/",YEAR(année))),res,2,FALSE))," ")</f>
        <v xml:space="preserve"> </v>
      </c>
      <c r="E41" s="179"/>
      <c r="F41" s="180" t="str">
        <f>IF(F39&lt;&gt;" ",IF(ISERROR(HLOOKUP(DATEVALUE(CONCATENATE(F39,"/",5,"/",YEAR(année))),res,2,FALSE))," ",HLOOKUP(DATEVALUE(CONCATENATE(F39,"/",5,"/",YEAR(année))),res,2,FALSE))," ")</f>
        <v xml:space="preserve"> </v>
      </c>
      <c r="G41" s="179"/>
      <c r="H41" s="223" t="str">
        <f>IF(H39&lt;&gt;" ",IF(ISERROR(HLOOKUP(DATEVALUE(CONCATENATE(H39,"/",5,"/",YEAR(année))),res,2,FALSE))," ",HLOOKUP(DATEVALUE(CONCATENATE(H39,"/",5,"/",YEAR(année))),res,2,FALSE))," ")</f>
        <v xml:space="preserve"> </v>
      </c>
      <c r="I41" s="215"/>
      <c r="J41" s="180" t="str">
        <f>IF(J39&lt;&gt;" ",IF(ISERROR(HLOOKUP(DATEVALUE(CONCATENATE(J39,"/",5,"/",YEAR(année))),res,2,FALSE))," ",HLOOKUP(DATEVALUE(CONCATENATE(J39,"/",5,"/",YEAR(année))),res,2,FALSE))," ")</f>
        <v xml:space="preserve"> </v>
      </c>
      <c r="K41" s="179"/>
      <c r="L41" s="185" t="str">
        <f>IF(L39&lt;&gt;" ",IF(ISERROR(HLOOKUP(DATEVALUE(CONCATENATE(L39,"/",5,"/",YEAR(année))),res,2,FALSE))," ",HLOOKUP(DATEVALUE(CONCATENATE(L39,"/",5,"/",YEAR(année))),res,2,FALSE))," ")</f>
        <v xml:space="preserve"> </v>
      </c>
      <c r="M41" s="186"/>
      <c r="N41" s="199" t="str">
        <f>IF(N39&lt;&gt;" ",IF(ISERROR(HLOOKUP(DATEVALUE(CONCATENATE(N39,"/",5,"/",YEAR(année))),res,2,FALSE))," ",HLOOKUP(DATEVALUE(CONCATENATE(N39,"/",5,"/",YEAR(année))),res,2,FALSE))," ")</f>
        <v xml:space="preserve"> </v>
      </c>
      <c r="O41" s="200"/>
      <c r="P41" s="114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14"/>
      <c r="AU41" s="178" t="str">
        <f>IF(AU39&lt;&gt;" ",IF(ISERROR(HLOOKUP(DATEVALUE(CONCATENATE(AU39,"/",6,"/",YEAR(année))),res,2,FALSE))," ",HLOOKUP(DATEVALUE(CONCATENATE(AU39,"/",6,"/",YEAR(année))),res,2,FALSE))," ")</f>
        <v xml:space="preserve"> </v>
      </c>
      <c r="AV41" s="179"/>
      <c r="AW41" s="180" t="str">
        <f>IF(AW39&lt;&gt;" ",IF(ISERROR(HLOOKUP(DATEVALUE(CONCATENATE(AW39,"/",6,"/",YEAR(année))),res,2,FALSE))," ",HLOOKUP(DATEVALUE(CONCATENATE(AW39,"/",6,"/",YEAR(année))),res,2,FALSE))," ")</f>
        <v xml:space="preserve"> </v>
      </c>
      <c r="AX41" s="179"/>
      <c r="AY41" s="180" t="str">
        <f>IF(AY39&lt;&gt;" ",IF(ISERROR(HLOOKUP(DATEVALUE(CONCATENATE(AY39,"/",6,"/",YEAR(année))),res,2,FALSE))," ",HLOOKUP(DATEVALUE(CONCATENATE(AY39,"/",6,"/",YEAR(année))),res,2,FALSE))," ")</f>
        <v xml:space="preserve"> </v>
      </c>
      <c r="AZ41" s="179"/>
      <c r="BA41" s="180" t="str">
        <f>IF(BA39&lt;&gt;" ",IF(ISERROR(HLOOKUP(DATEVALUE(CONCATENATE(BA39,"/",6,"/",YEAR(année))),res,2,FALSE))," ",HLOOKUP(DATEVALUE(CONCATENATE(BA39,"/",6,"/",YEAR(année))),res,2,FALSE))," ")</f>
        <v xml:space="preserve"> </v>
      </c>
      <c r="BB41" s="179"/>
      <c r="BC41" s="180" t="str">
        <f>IF(BC39&lt;&gt;" ",IF(ISERROR(HLOOKUP(DATEVALUE(CONCATENATE(BC39,"/",6,"/",YEAR(année))),res,2,FALSE))," ",HLOOKUP(DATEVALUE(CONCATENATE(BC39,"/",6,"/",YEAR(année))),res,2,FALSE))," ")</f>
        <v xml:space="preserve"> </v>
      </c>
      <c r="BD41" s="179"/>
      <c r="BE41" s="210" t="str">
        <f>IF(BE39&lt;&gt;" ",IF(ISERROR(HLOOKUP(DATEVALUE(CONCATENATE(BE39,"/",6,"/",YEAR(année))),res,2,FALSE))," ",HLOOKUP(DATEVALUE(CONCATENATE(BE39,"/",6,"/",YEAR(année))),res,2,FALSE))," ")</f>
        <v xml:space="preserve"> </v>
      </c>
      <c r="BF41" s="211"/>
      <c r="BG41" s="212" t="str">
        <f>IF(BG39&lt;&gt;" ",IF(ISERROR(HLOOKUP(DATEVALUE(CONCATENATE(BG39,"/",6,"/",YEAR(année))),res,2,FALSE))," ",HLOOKUP(DATEVALUE(CONCATENATE(BG39,"/",6,"/",YEAR(année))),res,2,FALSE))," ")</f>
        <v xml:space="preserve"> </v>
      </c>
      <c r="BH41" s="213"/>
    </row>
    <row r="42" spans="1:60" ht="19.8">
      <c r="A42" s="1"/>
      <c r="B42" s="177">
        <f>IF(N39&lt;31,N39+1," ")</f>
        <v>9</v>
      </c>
      <c r="C42" s="176"/>
      <c r="D42" s="226">
        <f>IF(B42&lt;31,B42+1," ")</f>
        <v>10</v>
      </c>
      <c r="E42" s="219"/>
      <c r="F42" s="175">
        <f>IF(D42&lt;31,D42+1," ")</f>
        <v>11</v>
      </c>
      <c r="G42" s="176"/>
      <c r="H42" s="175">
        <f>IF(F42&lt;31,F42+1," ")</f>
        <v>12</v>
      </c>
      <c r="I42" s="176"/>
      <c r="J42" s="175">
        <f>IF(H42&lt;31,H42+1," ")</f>
        <v>13</v>
      </c>
      <c r="K42" s="176"/>
      <c r="L42" s="175">
        <f>IF(J42&lt;31,J42+1," ")</f>
        <v>14</v>
      </c>
      <c r="M42" s="176"/>
      <c r="N42" s="189">
        <f>IF(L42&lt;31,L42+1," ")</f>
        <v>15</v>
      </c>
      <c r="O42" s="190"/>
      <c r="P42" s="112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12"/>
      <c r="AU42" s="187">
        <f>IF(BG39&lt;30,BG39+1," ")</f>
        <v>13</v>
      </c>
      <c r="AV42" s="188"/>
      <c r="AW42" s="175">
        <f>IF(AU42&lt;30,AU42+1," ")</f>
        <v>14</v>
      </c>
      <c r="AX42" s="176"/>
      <c r="AY42" s="175">
        <f>IF(AW42&lt;30,AW42+1," ")</f>
        <v>15</v>
      </c>
      <c r="AZ42" s="176"/>
      <c r="BA42" s="175">
        <f>IF(AY42&lt;30,AY42+1," ")</f>
        <v>16</v>
      </c>
      <c r="BB42" s="176"/>
      <c r="BC42" s="175">
        <f>IF(BA42&lt;30,BA42+1," ")</f>
        <v>17</v>
      </c>
      <c r="BD42" s="176"/>
      <c r="BE42" s="175">
        <f>IF(BC42&lt;30,BC42+1," ")</f>
        <v>18</v>
      </c>
      <c r="BF42" s="176"/>
      <c r="BG42" s="189">
        <f>IF(BE42&lt;30,BE42+1," ")</f>
        <v>19</v>
      </c>
      <c r="BH42" s="190"/>
    </row>
    <row r="43" spans="1:60" ht="19.8" hidden="1" customHeight="1">
      <c r="A43" s="1"/>
      <c r="B43" s="201" t="str">
        <f t="shared" ref="B43:N43" si="34">IF(B42=" "," ",HLOOKUP(B42,search,11,FALSE()))</f>
        <v/>
      </c>
      <c r="C43" s="202"/>
      <c r="D43" s="227" t="str">
        <f t="shared" si="34"/>
        <v/>
      </c>
      <c r="E43" s="217"/>
      <c r="F43" s="203" t="str">
        <f t="shared" si="34"/>
        <v/>
      </c>
      <c r="G43" s="202"/>
      <c r="H43" s="203" t="str">
        <f t="shared" si="34"/>
        <v/>
      </c>
      <c r="I43" s="202"/>
      <c r="J43" s="203" t="str">
        <f t="shared" si="34"/>
        <v/>
      </c>
      <c r="K43" s="202"/>
      <c r="L43" s="203" t="str">
        <f t="shared" si="34"/>
        <v/>
      </c>
      <c r="M43" s="202"/>
      <c r="N43" s="204" t="str">
        <f t="shared" si="34"/>
        <v/>
      </c>
      <c r="O43" s="205"/>
      <c r="P43" s="112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12"/>
      <c r="AU43" s="168" t="str">
        <f t="shared" ref="AU43:BG43" si="35">IF(AU42=" "," ",HLOOKUP(AU42,search,13,FALSE()))</f>
        <v/>
      </c>
      <c r="AV43" s="169"/>
      <c r="AW43" s="203" t="str">
        <f t="shared" si="35"/>
        <v/>
      </c>
      <c r="AX43" s="202"/>
      <c r="AY43" s="203" t="str">
        <f t="shared" si="35"/>
        <v/>
      </c>
      <c r="AZ43" s="202"/>
      <c r="BA43" s="203" t="str">
        <f t="shared" si="35"/>
        <v/>
      </c>
      <c r="BB43" s="202"/>
      <c r="BC43" s="203" t="str">
        <f t="shared" si="35"/>
        <v/>
      </c>
      <c r="BD43" s="202"/>
      <c r="BE43" s="203" t="str">
        <f t="shared" si="35"/>
        <v/>
      </c>
      <c r="BF43" s="202"/>
      <c r="BG43" s="204" t="str">
        <f t="shared" si="35"/>
        <v/>
      </c>
      <c r="BH43" s="205"/>
    </row>
    <row r="44" spans="1:60" s="102" customFormat="1" ht="15">
      <c r="A44" s="101"/>
      <c r="B44" s="178" t="str">
        <f>IF(B42&lt;&gt;" ",IF(ISERROR(HLOOKUP(DATEVALUE(CONCATENATE(B42,"/",5,"/",YEAR(année))),res,2,FALSE))," ",HLOOKUP(DATEVALUE(CONCATENATE(B42,"/",5,"/",YEAR(année))),res,2,FALSE))," ")</f>
        <v xml:space="preserve"> </v>
      </c>
      <c r="C44" s="179"/>
      <c r="D44" s="223" t="str">
        <f>IF(D42&lt;&gt;" ",IF(ISERROR(HLOOKUP(DATEVALUE(CONCATENATE(D42,"/",5,"/",YEAR(année))),res,2,FALSE))," ",HLOOKUP(DATEVALUE(CONCATENATE(D42,"/",5,"/",YEAR(année))),res,2,FALSE))," ")</f>
        <v xml:space="preserve"> </v>
      </c>
      <c r="E44" s="215"/>
      <c r="F44" s="180" t="str">
        <f>IF(F42&lt;&gt;" ",IF(ISERROR(HLOOKUP(DATEVALUE(CONCATENATE(F42,"/",5,"/",YEAR(année))),res,2,FALSE))," ",HLOOKUP(DATEVALUE(CONCATENATE(F42,"/",5,"/",YEAR(année))),res,2,FALSE))," ")</f>
        <v xml:space="preserve"> </v>
      </c>
      <c r="G44" s="179"/>
      <c r="H44" s="180" t="str">
        <f>IF(H42&lt;&gt;" ",IF(ISERROR(HLOOKUP(DATEVALUE(CONCATENATE(H42,"/",5,"/",YEAR(année))),res,2,FALSE))," ",HLOOKUP(DATEVALUE(CONCATENATE(H42,"/",5,"/",YEAR(année))),res,2,FALSE))," ")</f>
        <v xml:space="preserve"> </v>
      </c>
      <c r="I44" s="179"/>
      <c r="J44" s="180" t="str">
        <f>IF(J42&lt;&gt;" ",IF(ISERROR(HLOOKUP(DATEVALUE(CONCATENATE(J42,"/",5,"/",YEAR(année))),res,2,FALSE))," ",HLOOKUP(DATEVALUE(CONCATENATE(J42,"/",5,"/",YEAR(année))),res,2,FALSE))," ")</f>
        <v xml:space="preserve"> </v>
      </c>
      <c r="K44" s="179"/>
      <c r="L44" s="180" t="str">
        <f>IF(L42&lt;&gt;" ",IF(ISERROR(HLOOKUP(DATEVALUE(CONCATENATE(L42,"/",5,"/",YEAR(année))),res,2,FALSE))," ",HLOOKUP(DATEVALUE(CONCATENATE(L42,"/",5,"/",YEAR(année))),res,2,FALSE))," ")</f>
        <v xml:space="preserve"> </v>
      </c>
      <c r="M44" s="179"/>
      <c r="N44" s="199" t="str">
        <f>IF(N42&lt;&gt;" ",IF(ISERROR(HLOOKUP(DATEVALUE(CONCATENATE(N42,"/",5,"/",YEAR(année))),res,2,FALSE))," ",HLOOKUP(DATEVALUE(CONCATENATE(N42,"/",5,"/",YEAR(année))),res,2,FALSE))," ")</f>
        <v xml:space="preserve"> </v>
      </c>
      <c r="O44" s="200"/>
      <c r="P44" s="114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14"/>
      <c r="AU44" s="185" t="str">
        <f>IF(AU42&lt;&gt;" ",IF(ISERROR(HLOOKUP(DATEVALUE(CONCATENATE(AU42,"/",6,"/",YEAR(année))),res,2,FALSE))," ",HLOOKUP(DATEVALUE(CONCATENATE(AU42,"/",6,"/",YEAR(année))),res,2,FALSE))," ")</f>
        <v xml:space="preserve"> </v>
      </c>
      <c r="AV44" s="186"/>
      <c r="AW44" s="180" t="str">
        <f>IF(AW42&lt;&gt;" ",IF(ISERROR(HLOOKUP(DATEVALUE(CONCATENATE(AW42,"/",6,"/",YEAR(année))),res,2,FALSE))," ",HLOOKUP(DATEVALUE(CONCATENATE(AW42,"/",6,"/",YEAR(année))),res,2,FALSE))," ")</f>
        <v>¡</v>
      </c>
      <c r="AX44" s="179"/>
      <c r="AY44" s="180" t="str">
        <f>IF(AY42&lt;&gt;" ",IF(ISERROR(HLOOKUP(DATEVALUE(CONCATENATE(AY42,"/",6,"/",YEAR(année))),res,2,FALSE))," ",HLOOKUP(DATEVALUE(CONCATENATE(AY42,"/",6,"/",YEAR(année))),res,2,FALSE))," ")</f>
        <v xml:space="preserve"> </v>
      </c>
      <c r="AZ44" s="179"/>
      <c r="BA44" s="180" t="str">
        <f>IF(BA42&lt;&gt;" ",IF(ISERROR(HLOOKUP(DATEVALUE(CONCATENATE(BA42,"/",6,"/",YEAR(année))),res,2,FALSE))," ",HLOOKUP(DATEVALUE(CONCATENATE(BA42,"/",6,"/",YEAR(année))),res,2,FALSE))," ")</f>
        <v xml:space="preserve"> </v>
      </c>
      <c r="BB44" s="179"/>
      <c r="BC44" s="180" t="str">
        <f>IF(BC42&lt;&gt;" ",IF(ISERROR(HLOOKUP(DATEVALUE(CONCATENATE(BC42,"/",6,"/",YEAR(année))),res,2,FALSE))," ",HLOOKUP(DATEVALUE(CONCATENATE(BC42,"/",6,"/",YEAR(année))),res,2,FALSE))," ")</f>
        <v xml:space="preserve"> </v>
      </c>
      <c r="BD44" s="179"/>
      <c r="BE44" s="210" t="str">
        <f>IF(BE42&lt;&gt;" ",IF(ISERROR(HLOOKUP(DATEVALUE(CONCATENATE(BE42,"/",6,"/",YEAR(année))),res,2,FALSE))," ",HLOOKUP(DATEVALUE(CONCATENATE(BE42,"/",6,"/",YEAR(année))),res,2,FALSE))," ")</f>
        <v xml:space="preserve"> </v>
      </c>
      <c r="BF44" s="211"/>
      <c r="BG44" s="212" t="str">
        <f>IF(BG42&lt;&gt;" ",IF(ISERROR(HLOOKUP(DATEVALUE(CONCATENATE(BG42,"/",6,"/",YEAR(année))),res,2,FALSE))," ",HLOOKUP(DATEVALUE(CONCATENATE(BG42,"/",6,"/",YEAR(année))),res,2,FALSE))," ")</f>
        <v xml:space="preserve"> </v>
      </c>
      <c r="BH44" s="213"/>
    </row>
    <row r="45" spans="1:60" ht="19.8">
      <c r="A45" s="1"/>
      <c r="B45" s="183">
        <f>IF(N42&lt;31,N42+1," ")</f>
        <v>16</v>
      </c>
      <c r="C45" s="184"/>
      <c r="D45" s="175">
        <f>IF(B45&lt;31,B45+1," ")</f>
        <v>17</v>
      </c>
      <c r="E45" s="176"/>
      <c r="F45" s="175">
        <f>IF(D45&lt;31,D45+1," ")</f>
        <v>18</v>
      </c>
      <c r="G45" s="176"/>
      <c r="H45" s="175">
        <f>IF(F45&lt;31,F45+1," ")</f>
        <v>19</v>
      </c>
      <c r="I45" s="176"/>
      <c r="J45" s="175">
        <f>IF(H45&lt;31,H45+1," ")</f>
        <v>20</v>
      </c>
      <c r="K45" s="176"/>
      <c r="L45" s="175">
        <f>IF(J45&lt;31,J45+1," ")</f>
        <v>21</v>
      </c>
      <c r="M45" s="176"/>
      <c r="N45" s="189">
        <f>IF(L45&lt;31,L45+1," ")</f>
        <v>22</v>
      </c>
      <c r="O45" s="190"/>
      <c r="P45" s="112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12"/>
      <c r="AU45" s="177">
        <f>IF(BG42&lt;30,BG42+1," ")</f>
        <v>20</v>
      </c>
      <c r="AV45" s="176"/>
      <c r="AW45" s="175">
        <f>IF(AU45&lt;30,AU45+1," ")</f>
        <v>21</v>
      </c>
      <c r="AX45" s="176"/>
      <c r="AY45" s="175">
        <f>IF(AW45&lt;30,AW45+1," ")</f>
        <v>22</v>
      </c>
      <c r="AZ45" s="176"/>
      <c r="BA45" s="175">
        <f>IF(AY45&lt;30,AY45+1," ")</f>
        <v>23</v>
      </c>
      <c r="BB45" s="176"/>
      <c r="BC45" s="175">
        <f>IF(BA45&lt;30,BA45+1," ")</f>
        <v>24</v>
      </c>
      <c r="BD45" s="176"/>
      <c r="BE45" s="226">
        <f>IF(BC45&lt;30,BC45+1," ")</f>
        <v>25</v>
      </c>
      <c r="BF45" s="219"/>
      <c r="BG45" s="189">
        <f>IF(BE45&lt;30,BE45+1," ")</f>
        <v>26</v>
      </c>
      <c r="BH45" s="190"/>
    </row>
    <row r="46" spans="1:60" ht="19.8" hidden="1" customHeight="1">
      <c r="A46" s="1"/>
      <c r="B46" s="166" t="str">
        <f t="shared" ref="B46:N46" si="36">IF(B45=" "," ",HLOOKUP(B45,search,11,FALSE()))</f>
        <v/>
      </c>
      <c r="C46" s="167"/>
      <c r="D46" s="203" t="str">
        <f t="shared" si="36"/>
        <v/>
      </c>
      <c r="E46" s="202"/>
      <c r="F46" s="203" t="str">
        <f t="shared" si="36"/>
        <v/>
      </c>
      <c r="G46" s="202"/>
      <c r="H46" s="203" t="str">
        <f t="shared" si="36"/>
        <v/>
      </c>
      <c r="I46" s="202"/>
      <c r="J46" s="203" t="str">
        <f t="shared" si="36"/>
        <v/>
      </c>
      <c r="K46" s="202"/>
      <c r="L46" s="203" t="str">
        <f t="shared" si="36"/>
        <v/>
      </c>
      <c r="M46" s="202"/>
      <c r="N46" s="204" t="str">
        <f t="shared" si="36"/>
        <v/>
      </c>
      <c r="O46" s="205"/>
      <c r="P46" s="112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12"/>
      <c r="AU46" s="201" t="str">
        <f t="shared" ref="AU46:BG46" si="37">IF(AU45=" "," ",HLOOKUP(AU45,search,13,FALSE()))</f>
        <v/>
      </c>
      <c r="AV46" s="202"/>
      <c r="AW46" s="203" t="str">
        <f t="shared" si="37"/>
        <v/>
      </c>
      <c r="AX46" s="202"/>
      <c r="AY46" s="203" t="str">
        <f t="shared" si="37"/>
        <v/>
      </c>
      <c r="AZ46" s="202"/>
      <c r="BA46" s="203" t="str">
        <f t="shared" si="37"/>
        <v/>
      </c>
      <c r="BB46" s="202"/>
      <c r="BC46" s="203" t="str">
        <f t="shared" si="37"/>
        <v/>
      </c>
      <c r="BD46" s="202"/>
      <c r="BE46" s="227" t="str">
        <f t="shared" si="37"/>
        <v/>
      </c>
      <c r="BF46" s="217"/>
      <c r="BG46" s="204" t="str">
        <f t="shared" si="37"/>
        <v/>
      </c>
      <c r="BH46" s="205"/>
    </row>
    <row r="47" spans="1:60" s="102" customFormat="1" ht="15">
      <c r="A47" s="101"/>
      <c r="B47" s="181" t="str">
        <f>IF(B45&lt;&gt;" ",IF(ISERROR(HLOOKUP(DATEVALUE(CONCATENATE(B45,"/",5,"/",YEAR(année))),res,2,FALSE))," ",HLOOKUP(DATEVALUE(CONCATENATE(B45,"/",5,"/",YEAR(année))),res,2,FALSE))," ")</f>
        <v>¡</v>
      </c>
      <c r="C47" s="182"/>
      <c r="D47" s="180" t="str">
        <f>IF(D45&lt;&gt;" ",IF(ISERROR(HLOOKUP(DATEVALUE(CONCATENATE(D45,"/",5,"/",YEAR(année))),res,2,FALSE))," ",HLOOKUP(DATEVALUE(CONCATENATE(D45,"/",5,"/",YEAR(année))),res,2,FALSE))," ")</f>
        <v xml:space="preserve"> </v>
      </c>
      <c r="E47" s="179"/>
      <c r="F47" s="180" t="str">
        <f>IF(F45&lt;&gt;" ",IF(ISERROR(HLOOKUP(DATEVALUE(CONCATENATE(F45,"/",5,"/",YEAR(année))),res,2,FALSE))," ",HLOOKUP(DATEVALUE(CONCATENATE(F45,"/",5,"/",YEAR(année))),res,2,FALSE))," ")</f>
        <v xml:space="preserve"> </v>
      </c>
      <c r="G47" s="179"/>
      <c r="H47" s="180" t="str">
        <f>IF(H45&lt;&gt;" ",IF(ISERROR(HLOOKUP(DATEVALUE(CONCATENATE(H45,"/",5,"/",YEAR(année))),res,2,FALSE))," ",HLOOKUP(DATEVALUE(CONCATENATE(H45,"/",5,"/",YEAR(année))),res,2,FALSE))," ")</f>
        <v xml:space="preserve"> </v>
      </c>
      <c r="I47" s="179"/>
      <c r="J47" s="180" t="str">
        <f>IF(J45&lt;&gt;" ",IF(ISERROR(HLOOKUP(DATEVALUE(CONCATENATE(J45,"/",5,"/",YEAR(année))),res,2,FALSE))," ",HLOOKUP(DATEVALUE(CONCATENATE(J45,"/",5,"/",YEAR(année))),res,2,FALSE))," ")</f>
        <v xml:space="preserve"> </v>
      </c>
      <c r="K47" s="179"/>
      <c r="L47" s="180" t="str">
        <f>IF(L45&lt;&gt;" ",IF(ISERROR(HLOOKUP(DATEVALUE(CONCATENATE(L45,"/",5,"/",YEAR(année))),res,2,FALSE))," ",HLOOKUP(DATEVALUE(CONCATENATE(L45,"/",5,"/",YEAR(année))),res,2,FALSE))," ")</f>
        <v xml:space="preserve"> </v>
      </c>
      <c r="M47" s="179"/>
      <c r="N47" s="199" t="str">
        <f>IF(N45&lt;&gt;" ",IF(ISERROR(HLOOKUP(DATEVALUE(CONCATENATE(N45,"/",5,"/",YEAR(année))),res,2,FALSE))," ",HLOOKUP(DATEVALUE(CONCATENATE(N45,"/",5,"/",YEAR(année))),res,2,FALSE))," ")</f>
        <v xml:space="preserve"> </v>
      </c>
      <c r="O47" s="200"/>
      <c r="P47" s="114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14"/>
      <c r="AU47" s="178" t="str">
        <f>IF(AU45&lt;&gt;" ",IF(ISERROR(HLOOKUP(DATEVALUE(CONCATENATE(AU45,"/",6,"/",YEAR(année))),res,2,FALSE))," ",HLOOKUP(DATEVALUE(CONCATENATE(AU45,"/",6,"/",YEAR(année))),res,2,FALSE))," ")</f>
        <v xml:space="preserve"> </v>
      </c>
      <c r="AV47" s="179"/>
      <c r="AW47" s="180" t="str">
        <f>IF(AW45&lt;&gt;" ",IF(ISERROR(HLOOKUP(DATEVALUE(CONCATENATE(AW45,"/",6,"/",YEAR(année))),res,2,FALSE))," ",HLOOKUP(DATEVALUE(CONCATENATE(AW45,"/",6,"/",YEAR(année))),res,2,FALSE))," ")</f>
        <v xml:space="preserve"> </v>
      </c>
      <c r="AX47" s="179"/>
      <c r="AY47" s="180" t="str">
        <f>IF(AY45&lt;&gt;" ",IF(ISERROR(HLOOKUP(DATEVALUE(CONCATENATE(AY45,"/",6,"/",YEAR(année))),res,2,FALSE))," ",HLOOKUP(DATEVALUE(CONCATENATE(AY45,"/",6,"/",YEAR(année))),res,2,FALSE))," ")</f>
        <v xml:space="preserve"> </v>
      </c>
      <c r="AZ47" s="179"/>
      <c r="BA47" s="180" t="str">
        <f>IF(BA45&lt;&gt;" ",IF(ISERROR(HLOOKUP(DATEVALUE(CONCATENATE(BA45,"/",6,"/",YEAR(année))),res,2,FALSE))," ",HLOOKUP(DATEVALUE(CONCATENATE(BA45,"/",6,"/",YEAR(année))),res,2,FALSE))," ")</f>
        <v xml:space="preserve"> </v>
      </c>
      <c r="BB47" s="179"/>
      <c r="BC47" s="180" t="str">
        <f>IF(BC45&lt;&gt;" ",IF(ISERROR(HLOOKUP(DATEVALUE(CONCATENATE(BC45,"/",6,"/",YEAR(année))),res,2,FALSE))," ",HLOOKUP(DATEVALUE(CONCATENATE(BC45,"/",6,"/",YEAR(année))),res,2,FALSE))," ")</f>
        <v xml:space="preserve"> </v>
      </c>
      <c r="BD47" s="179"/>
      <c r="BE47" s="223" t="str">
        <f>IF(BE45&lt;&gt;" ",IF(ISERROR(HLOOKUP(DATEVALUE(CONCATENATE(BE45,"/",6,"/",YEAR(année))),res,2,FALSE))," ",HLOOKUP(DATEVALUE(CONCATENATE(BE45,"/",6,"/",YEAR(année))),res,2,FALSE))," ")</f>
        <v xml:space="preserve"> </v>
      </c>
      <c r="BF47" s="215"/>
      <c r="BG47" s="212" t="str">
        <f>IF(BG45&lt;&gt;" ",IF(ISERROR(HLOOKUP(DATEVALUE(CONCATENATE(BG45,"/",6,"/",YEAR(année))),res,2,FALSE))," ",HLOOKUP(DATEVALUE(CONCATENATE(BG45,"/",6,"/",YEAR(année))),res,2,FALSE))," ")</f>
        <v xml:space="preserve"> </v>
      </c>
      <c r="BH47" s="213"/>
    </row>
    <row r="48" spans="1:60" ht="19.8">
      <c r="A48" s="1"/>
      <c r="B48" s="177">
        <f>IF(N45&lt;31,N45+1," ")</f>
        <v>23</v>
      </c>
      <c r="C48" s="176"/>
      <c r="D48" s="175">
        <f>IF(B48&lt;31,B48+1," ")</f>
        <v>24</v>
      </c>
      <c r="E48" s="176"/>
      <c r="F48" s="175">
        <f>IF(D48&lt;31,D48+1," ")</f>
        <v>25</v>
      </c>
      <c r="G48" s="176"/>
      <c r="H48" s="175">
        <f>IF(F48&lt;31,F48+1," ")</f>
        <v>26</v>
      </c>
      <c r="I48" s="176"/>
      <c r="J48" s="175">
        <f>IF(H48&lt;31,H48+1," ")</f>
        <v>27</v>
      </c>
      <c r="K48" s="176"/>
      <c r="L48" s="175">
        <f>IF(J48&lt;31,J48+1," ")</f>
        <v>28</v>
      </c>
      <c r="M48" s="176"/>
      <c r="N48" s="189">
        <f>IF(L48&lt;31,L48+1," ")</f>
        <v>29</v>
      </c>
      <c r="O48" s="190"/>
      <c r="P48" s="123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12"/>
      <c r="AU48" s="177">
        <f>IF(BG45&lt;30,BG45+1," ")</f>
        <v>27</v>
      </c>
      <c r="AV48" s="176"/>
      <c r="AW48" s="175">
        <f>IF(AU48&lt;30,AU48+1," ")</f>
        <v>28</v>
      </c>
      <c r="AX48" s="176"/>
      <c r="AY48" s="175">
        <f>IF(AW48&lt;30,AW48+1," ")</f>
        <v>29</v>
      </c>
      <c r="AZ48" s="176"/>
      <c r="BA48" s="175">
        <f>IF(AY48&lt;30,AY48+1," ")</f>
        <v>30</v>
      </c>
      <c r="BB48" s="176"/>
      <c r="BC48" s="175" t="str">
        <f>IF(BA48&lt;30,BA48+1," ")</f>
        <v xml:space="preserve"> </v>
      </c>
      <c r="BD48" s="176"/>
      <c r="BE48" s="175" t="str">
        <f>IF(BC48&lt;30,BC48+1," ")</f>
        <v xml:space="preserve"> </v>
      </c>
      <c r="BF48" s="176"/>
      <c r="BG48" s="189" t="str">
        <f>IF(BE48&lt;30,BE48+1," ")</f>
        <v xml:space="preserve"> </v>
      </c>
      <c r="BH48" s="190"/>
    </row>
    <row r="49" spans="1:60" ht="19.8" hidden="1">
      <c r="A49" s="1"/>
      <c r="B49" s="201" t="str">
        <f t="shared" ref="B49:N49" si="38">IF(B48=" "," ",HLOOKUP(B48,search,11,FALSE()))</f>
        <v/>
      </c>
      <c r="C49" s="202"/>
      <c r="D49" s="203" t="str">
        <f t="shared" si="38"/>
        <v/>
      </c>
      <c r="E49" s="202"/>
      <c r="F49" s="203" t="str">
        <f t="shared" si="38"/>
        <v/>
      </c>
      <c r="G49" s="202"/>
      <c r="H49" s="203" t="str">
        <f t="shared" si="38"/>
        <v>X</v>
      </c>
      <c r="I49" s="202"/>
      <c r="J49" s="203" t="str">
        <f t="shared" si="38"/>
        <v/>
      </c>
      <c r="K49" s="202"/>
      <c r="L49" s="203" t="str">
        <f t="shared" si="38"/>
        <v/>
      </c>
      <c r="M49" s="202"/>
      <c r="N49" s="204" t="str">
        <f t="shared" si="38"/>
        <v/>
      </c>
      <c r="O49" s="205"/>
      <c r="P49" s="112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12"/>
      <c r="AU49" s="201" t="str">
        <f t="shared" ref="AU49:BG49" si="39">IF(AU48=" "," ",HLOOKUP(AU48,search,13,FALSE()))</f>
        <v/>
      </c>
      <c r="AV49" s="202"/>
      <c r="AW49" s="203" t="str">
        <f t="shared" si="39"/>
        <v/>
      </c>
      <c r="AX49" s="202"/>
      <c r="AY49" s="203" t="str">
        <f t="shared" si="39"/>
        <v/>
      </c>
      <c r="AZ49" s="202"/>
      <c r="BA49" s="203" t="str">
        <f t="shared" si="39"/>
        <v/>
      </c>
      <c r="BB49" s="202"/>
      <c r="BC49" s="203" t="str">
        <f t="shared" si="39"/>
        <v xml:space="preserve"> </v>
      </c>
      <c r="BD49" s="202"/>
      <c r="BE49" s="203" t="str">
        <f t="shared" si="39"/>
        <v xml:space="preserve"> </v>
      </c>
      <c r="BF49" s="202"/>
      <c r="BG49" s="204" t="str">
        <f t="shared" si="39"/>
        <v xml:space="preserve"> </v>
      </c>
      <c r="BH49" s="205"/>
    </row>
    <row r="50" spans="1:60" s="102" customFormat="1" ht="15">
      <c r="A50" s="101"/>
      <c r="B50" s="178" t="str">
        <f>IF(B48&lt;&gt;" ",IF(ISERROR(HLOOKUP(DATEVALUE(CONCATENATE(B48,"/",5,"/",YEAR(année))),res,2,FALSE))," ",HLOOKUP(DATEVALUE(CONCATENATE(B48,"/",5,"/",YEAR(année))),res,2,FALSE))," ")</f>
        <v xml:space="preserve"> </v>
      </c>
      <c r="C50" s="179"/>
      <c r="D50" s="180" t="str">
        <f>IF(D48&lt;&gt;" ",IF(ISERROR(HLOOKUP(DATEVALUE(CONCATENATE(D48,"/",5,"/",YEAR(année))),res,2,FALSE))," ",HLOOKUP(DATEVALUE(CONCATENATE(D48,"/",5,"/",YEAR(année))),res,2,FALSE))," ")</f>
        <v xml:space="preserve"> </v>
      </c>
      <c r="E50" s="179"/>
      <c r="F50" s="180" t="str">
        <f>IF(F48&lt;&gt;" ",IF(ISERROR(HLOOKUP(DATEVALUE(CONCATENATE(F48,"/",5,"/",YEAR(année))),res,2,FALSE))," ",HLOOKUP(DATEVALUE(CONCATENATE(F48,"/",5,"/",YEAR(année))),res,2,FALSE))," ")</f>
        <v xml:space="preserve"> </v>
      </c>
      <c r="G50" s="179"/>
      <c r="H50" s="180" t="str">
        <f>IF(H48&lt;&gt;" ",IF(ISERROR(HLOOKUP(DATEVALUE(CONCATENATE(H48,"/",5,"/",YEAR(année))),res,2,FALSE))," ",HLOOKUP(DATEVALUE(CONCATENATE(H48,"/",5,"/",YEAR(année))),res,2,FALSE))," ")</f>
        <v xml:space="preserve"> </v>
      </c>
      <c r="I50" s="179"/>
      <c r="J50" s="180" t="str">
        <f>IF(J48&lt;&gt;" ",IF(ISERROR(HLOOKUP(DATEVALUE(CONCATENATE(J48,"/",5,"/",YEAR(année))),res,2,FALSE))," ",HLOOKUP(DATEVALUE(CONCATENATE(J48,"/",5,"/",YEAR(année))),res,2,FALSE))," ")</f>
        <v xml:space="preserve"> </v>
      </c>
      <c r="K50" s="179"/>
      <c r="L50" s="180" t="str">
        <f>IF(L48&lt;&gt;" ",IF(ISERROR(HLOOKUP(DATEVALUE(CONCATENATE(L48,"/",5,"/",YEAR(année))),res,2,FALSE))," ",HLOOKUP(DATEVALUE(CONCATENATE(L48,"/",5,"/",YEAR(année))),res,2,FALSE))," ")</f>
        <v xml:space="preserve"> </v>
      </c>
      <c r="M50" s="179"/>
      <c r="N50" s="199" t="str">
        <f>IF(N48&lt;&gt;" ",IF(ISERROR(HLOOKUP(DATEVALUE(CONCATENATE(N48,"/",5,"/",YEAR(année))),res,2,FALSE))," ",HLOOKUP(DATEVALUE(CONCATENATE(N48,"/",5,"/",YEAR(année))),res,2,FALSE))," ")</f>
        <v xml:space="preserve"> </v>
      </c>
      <c r="O50" s="200"/>
      <c r="P50" s="114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14"/>
      <c r="AU50" s="178" t="str">
        <f>IF(AU48&lt;&gt;" ",IF(ISERROR(HLOOKUP(DATEVALUE(CONCATENATE(AU48,"/",6,"/",YEAR(année))),res,2,FALSE))," ",HLOOKUP(DATEVALUE(CONCATENATE(AU48,"/",6,"/",YEAR(année))),res,2,FALSE))," ")</f>
        <v xml:space="preserve"> </v>
      </c>
      <c r="AV50" s="179"/>
      <c r="AW50" s="180" t="str">
        <f>IF(AW48&lt;&gt;" ",IF(ISERROR(HLOOKUP(DATEVALUE(CONCATENATE(AW48,"/",6,"/",YEAR(année))),res,2,FALSE))," ",HLOOKUP(DATEVALUE(CONCATENATE(AW48,"/",6,"/",YEAR(année))),res,2,FALSE))," ")</f>
        <v xml:space="preserve"> </v>
      </c>
      <c r="AX50" s="179"/>
      <c r="AY50" s="180" t="str">
        <f>IF(AY48&lt;&gt;" ",IF(ISERROR(HLOOKUP(DATEVALUE(CONCATENATE(AY48,"/",6,"/",YEAR(année))),res,2,FALSE))," ",HLOOKUP(DATEVALUE(CONCATENATE(AY48,"/",6,"/",YEAR(année))),res,2,FALSE))," ")</f>
        <v>l</v>
      </c>
      <c r="AZ50" s="179"/>
      <c r="BA50" s="180" t="str">
        <f>IF(BA48&lt;&gt;" ",IF(ISERROR(HLOOKUP(DATEVALUE(CONCATENATE(BA48,"/",6,"/",YEAR(année))),res,2,FALSE))," ",HLOOKUP(DATEVALUE(CONCATENATE(BA48,"/",6,"/",YEAR(année))),res,2,FALSE))," ")</f>
        <v xml:space="preserve"> </v>
      </c>
      <c r="BB50" s="179"/>
      <c r="BC50" s="180" t="str">
        <f>IF(BC48&lt;&gt;" ",IF(ISERROR(HLOOKUP(DATEVALUE(CONCATENATE(BC48,"/",6,"/",YEAR(année))),res,2,FALSE))," ",HLOOKUP(DATEVALUE(CONCATENATE(BC48,"/",6,"/",YEAR(année))),res,2,FALSE))," ")</f>
        <v xml:space="preserve"> </v>
      </c>
      <c r="BD50" s="179"/>
      <c r="BE50" s="210" t="str">
        <f>IF(BE48&lt;&gt;" ",IF(ISERROR(HLOOKUP(DATEVALUE(CONCATENATE(BE48,"/",6,"/",YEAR(année))),res,2,FALSE))," ",HLOOKUP(DATEVALUE(CONCATENATE(BE48,"/",6,"/",YEAR(année))),res,2,FALSE))," ")</f>
        <v xml:space="preserve"> </v>
      </c>
      <c r="BF50" s="211"/>
      <c r="BG50" s="212" t="str">
        <f>IF(BG48&lt;&gt;" ",IF(ISERROR(HLOOKUP(DATEVALUE(CONCATENATE(BG48,"/",6,"/",YEAR(année))),res,2,FALSE))," ",HLOOKUP(DATEVALUE(CONCATENATE(BG48,"/",6,"/",YEAR(année))),res,2,FALSE))," ")</f>
        <v xml:space="preserve"> </v>
      </c>
      <c r="BH50" s="213"/>
    </row>
    <row r="51" spans="1:60" ht="19.8">
      <c r="A51" s="1"/>
      <c r="B51" s="285">
        <f>IF(N48&lt;31,N48+1," ")</f>
        <v>30</v>
      </c>
      <c r="C51" s="286"/>
      <c r="D51" s="175">
        <f>IF(B51&lt;31,B51+1," ")</f>
        <v>31</v>
      </c>
      <c r="E51" s="176"/>
      <c r="F51" s="175" t="str">
        <f>IF(D51&lt;31,D51+1," ")</f>
        <v xml:space="preserve"> </v>
      </c>
      <c r="G51" s="176"/>
      <c r="H51" s="175" t="str">
        <f>IF(F51&lt;31,F51+1," ")</f>
        <v xml:space="preserve"> </v>
      </c>
      <c r="I51" s="176"/>
      <c r="J51" s="175" t="str">
        <f>IF(H51&lt;31,H51+1," ")</f>
        <v xml:space="preserve"> </v>
      </c>
      <c r="K51" s="176"/>
      <c r="L51" s="175" t="str">
        <f>IF(J51&lt;31,J51+1," ")</f>
        <v xml:space="preserve"> </v>
      </c>
      <c r="M51" s="176"/>
      <c r="N51" s="189" t="str">
        <f>IF(L51&lt;31,L51+1," ")</f>
        <v xml:space="preserve"> </v>
      </c>
      <c r="O51" s="190"/>
      <c r="P51" s="112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12"/>
      <c r="AU51" s="177" t="str">
        <f>IF(BG48&lt;30,BG48+1," ")</f>
        <v xml:space="preserve"> </v>
      </c>
      <c r="AV51" s="176"/>
      <c r="AW51" s="175" t="str">
        <f>IF(AU51&lt;30,AU51+1," ")</f>
        <v xml:space="preserve"> </v>
      </c>
      <c r="AX51" s="176"/>
      <c r="AY51" s="175" t="str">
        <f>IF(AW51&lt;30,AW51+1," ")</f>
        <v xml:space="preserve"> </v>
      </c>
      <c r="AZ51" s="176"/>
      <c r="BA51" s="175" t="str">
        <f>IF(AY51&lt;30,AY51+1," ")</f>
        <v xml:space="preserve"> </v>
      </c>
      <c r="BB51" s="176"/>
      <c r="BC51" s="175" t="str">
        <f>IF(BA51&lt;30,BA51+1," ")</f>
        <v xml:space="preserve"> </v>
      </c>
      <c r="BD51" s="176"/>
      <c r="BE51" s="175" t="str">
        <f>IF(BC51&lt;30,BC51+1," ")</f>
        <v xml:space="preserve"> </v>
      </c>
      <c r="BF51" s="176"/>
      <c r="BG51" s="189" t="str">
        <f>IF(BE51&lt;30,BE51+1," ")</f>
        <v xml:space="preserve"> </v>
      </c>
      <c r="BH51" s="190"/>
    </row>
    <row r="52" spans="1:60" ht="19.8" hidden="1">
      <c r="A52" s="1"/>
      <c r="B52" s="283" t="str">
        <f t="shared" ref="B52:N52" si="40">IF(B51=" "," ",HLOOKUP(B51,search,11,FALSE()))</f>
        <v/>
      </c>
      <c r="C52" s="284"/>
      <c r="D52" s="203" t="str">
        <f t="shared" si="40"/>
        <v/>
      </c>
      <c r="E52" s="202"/>
      <c r="F52" s="203" t="str">
        <f t="shared" si="40"/>
        <v xml:space="preserve"> </v>
      </c>
      <c r="G52" s="202"/>
      <c r="H52" s="203" t="str">
        <f t="shared" si="40"/>
        <v xml:space="preserve"> </v>
      </c>
      <c r="I52" s="202"/>
      <c r="J52" s="203" t="str">
        <f t="shared" si="40"/>
        <v xml:space="preserve"> </v>
      </c>
      <c r="K52" s="202"/>
      <c r="L52" s="203" t="str">
        <f t="shared" si="40"/>
        <v xml:space="preserve"> </v>
      </c>
      <c r="M52" s="202"/>
      <c r="N52" s="204" t="str">
        <f t="shared" si="40"/>
        <v xml:space="preserve"> </v>
      </c>
      <c r="O52" s="205"/>
      <c r="P52" s="112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12"/>
      <c r="AU52" s="201" t="str">
        <f t="shared" ref="AU52:BG52" si="41">IF(AU51=" "," ",HLOOKUP(AU51,search,13,FALSE()))</f>
        <v xml:space="preserve"> </v>
      </c>
      <c r="AV52" s="202"/>
      <c r="AW52" s="203" t="str">
        <f t="shared" si="41"/>
        <v xml:space="preserve"> </v>
      </c>
      <c r="AX52" s="202"/>
      <c r="AY52" s="203" t="str">
        <f t="shared" si="41"/>
        <v xml:space="preserve"> </v>
      </c>
      <c r="AZ52" s="202"/>
      <c r="BA52" s="203" t="str">
        <f t="shared" si="41"/>
        <v xml:space="preserve"> </v>
      </c>
      <c r="BB52" s="202"/>
      <c r="BC52" s="203" t="str">
        <f t="shared" si="41"/>
        <v xml:space="preserve"> </v>
      </c>
      <c r="BD52" s="202"/>
      <c r="BE52" s="203" t="str">
        <f t="shared" si="41"/>
        <v xml:space="preserve"> </v>
      </c>
      <c r="BF52" s="202"/>
      <c r="BG52" s="204" t="str">
        <f t="shared" si="41"/>
        <v xml:space="preserve"> </v>
      </c>
      <c r="BH52" s="205"/>
    </row>
    <row r="53" spans="1:60" s="102" customFormat="1" ht="15.6" thickBot="1">
      <c r="A53" s="101"/>
      <c r="B53" s="181" t="str">
        <f>IF(B51&lt;&gt;" ",IF(ISERROR(HLOOKUP(DATEVALUE(CONCATENATE(B51,"/",5,"/",YEAR(année))),res,2,FALSE))," ",HLOOKUP(DATEVALUE(CONCATENATE(B51,"/",5,"/",YEAR(année))),res,2,FALSE))," ")</f>
        <v>l</v>
      </c>
      <c r="C53" s="182"/>
      <c r="D53" s="174" t="str">
        <f>IF(D51&lt;&gt;" ",IF(ISERROR(HLOOKUP(DATEVALUE(CONCATENATE(D51,"/",5,"/",YEAR(année))),res,2,FALSE))," ",HLOOKUP(DATEVALUE(CONCATENATE(D51,"/",5,"/",YEAR(année))),res,2,FALSE))," ")</f>
        <v xml:space="preserve"> </v>
      </c>
      <c r="E53" s="173"/>
      <c r="F53" s="174" t="str">
        <f>IF(F51&lt;&gt;" ",IF(ISERROR(HLOOKUP(DATEVALUE(CONCATENATE(F51,"/",5,"/",YEAR(année))),res,2,FALSE))," ",HLOOKUP(DATEVALUE(CONCATENATE(F51,"/",5,"/",YEAR(année))),res,2,FALSE))," ")</f>
        <v xml:space="preserve"> </v>
      </c>
      <c r="G53" s="173"/>
      <c r="H53" s="174" t="str">
        <f>IF(H51&lt;&gt;" ",IF(ISERROR(HLOOKUP(DATEVALUE(CONCATENATE(H51,"/",5,"/",YEAR(année))),res,2,FALSE))," ",HLOOKUP(DATEVALUE(CONCATENATE(H51,"/",5,"/",YEAR(année))),res,2,FALSE))," ")</f>
        <v xml:space="preserve"> </v>
      </c>
      <c r="I53" s="173"/>
      <c r="J53" s="174" t="str">
        <f>IF(J51&lt;&gt;" ",IF(ISERROR(HLOOKUP(DATEVALUE(CONCATENATE(J51,"/",5,"/",YEAR(année))),res,2,FALSE))," ",HLOOKUP(DATEVALUE(CONCATENATE(J51,"/",5,"/",YEAR(année))),res,2,FALSE))," ")</f>
        <v xml:space="preserve"> </v>
      </c>
      <c r="K53" s="173"/>
      <c r="L53" s="174" t="str">
        <f>IF(L51&lt;&gt;" ",IF(ISERROR(HLOOKUP(DATEVALUE(CONCATENATE(L51,"/",5,"/",YEAR(année))),res,2,FALSE))," ",HLOOKUP(DATEVALUE(CONCATENATE(L51,"/",5,"/",YEAR(année))),res,2,FALSE))," ")</f>
        <v xml:space="preserve"> </v>
      </c>
      <c r="M53" s="173"/>
      <c r="N53" s="191" t="str">
        <f>IF(N51&lt;&gt;" ",IF(ISERROR(HLOOKUP(DATEVALUE(CONCATENATE(N51,"/",5,"/",YEAR(année))),res,2,FALSE))," ",HLOOKUP(DATEVALUE(CONCATENATE(N51,"/",5,"/",YEAR(année))),res,2,FALSE))," ")</f>
        <v xml:space="preserve"> </v>
      </c>
      <c r="O53" s="192"/>
      <c r="P53" s="114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14"/>
      <c r="AU53" s="172" t="str">
        <f>IF(AU51&lt;&gt;" ",IF(ISERROR(HLOOKUP(DATEVALUE(CONCATENATE(AU51,"/",6,"/",YEAR(année))),res,2,FALSE))," ",HLOOKUP(DATEVALUE(CONCATENATE(AU51,"/",6,"/",YEAR(année))),res,2,FALSE))," ")</f>
        <v xml:space="preserve"> </v>
      </c>
      <c r="AV53" s="173"/>
      <c r="AW53" s="174" t="str">
        <f>IF(AW51&lt;&gt;" ",IF(ISERROR(HLOOKUP(DATEVALUE(CONCATENATE(AW51,"/",6,"/",YEAR(année))),res,2,FALSE))," ",HLOOKUP(DATEVALUE(CONCATENATE(AW51,"/",6,"/",YEAR(année))),res,2,FALSE))," ")</f>
        <v xml:space="preserve"> </v>
      </c>
      <c r="AX53" s="173"/>
      <c r="AY53" s="174" t="str">
        <f>IF(AY51&lt;&gt;" ",IF(ISERROR(HLOOKUP(DATEVALUE(CONCATENATE(AY51,"/",6,"/",YEAR(année))),res,2,FALSE))," ",HLOOKUP(DATEVALUE(CONCATENATE(AY51,"/",6,"/",YEAR(année))),res,2,FALSE))," ")</f>
        <v xml:space="preserve"> </v>
      </c>
      <c r="AZ53" s="173"/>
      <c r="BA53" s="174" t="str">
        <f>IF(BA51&lt;&gt;" ",IF(ISERROR(HLOOKUP(DATEVALUE(CONCATENATE(BA51,"/",6,"/",YEAR(année))),res,2,FALSE))," ",HLOOKUP(DATEVALUE(CONCATENATE(BA51,"/",6,"/",YEAR(année))),res,2,FALSE))," ")</f>
        <v xml:space="preserve"> </v>
      </c>
      <c r="BB53" s="173"/>
      <c r="BC53" s="174" t="str">
        <f>IF(BC51&lt;&gt;" ",IF(ISERROR(HLOOKUP(DATEVALUE(CONCATENATE(BC51,"/",6,"/",YEAR(année))),res,2,FALSE))," ",HLOOKUP(DATEVALUE(CONCATENATE(BC51,"/",6,"/",YEAR(année))),res,2,FALSE))," ")</f>
        <v xml:space="preserve"> </v>
      </c>
      <c r="BD53" s="173"/>
      <c r="BE53" s="208" t="str">
        <f>IF(BE51&lt;&gt;" ",IF(ISERROR(HLOOKUP(DATEVALUE(CONCATENATE(BE51,"/",6,"/",YEAR(année))),res,2,FALSE))," ",HLOOKUP(DATEVALUE(CONCATENATE(BE51,"/",6,"/",YEAR(année))),res,2,FALSE))," ")</f>
        <v xml:space="preserve"> </v>
      </c>
      <c r="BF53" s="209"/>
      <c r="BG53" s="206" t="str">
        <f>IF(BG51&lt;&gt;" ",IF(ISERROR(HLOOKUP(DATEVALUE(CONCATENATE(BG51,"/",6,"/",YEAR(année))),res,2,FALSE))," ",HLOOKUP(DATEVALUE(CONCATENATE(BG51,"/",6,"/",YEAR(année))),res,2,FALSE))," ")</f>
        <v xml:space="preserve"> </v>
      </c>
      <c r="BH53" s="207"/>
    </row>
    <row r="54" spans="1:60" ht="16.2" thickTop="1">
      <c r="A54" s="1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12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21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12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3"/>
      <c r="BF54" s="3"/>
      <c r="BG54" s="3"/>
      <c r="BH54" s="3"/>
    </row>
    <row r="55" spans="1:60" ht="15.6">
      <c r="A55" s="1"/>
      <c r="B55" s="150"/>
      <c r="C55" s="151" t="s">
        <v>118</v>
      </c>
      <c r="D55" s="150">
        <f>E1-2018</f>
        <v>4</v>
      </c>
      <c r="E55" s="152" t="s">
        <v>119</v>
      </c>
      <c r="F55" s="150"/>
      <c r="G55" s="124"/>
      <c r="H55" s="124"/>
      <c r="I55" s="124"/>
      <c r="J55" s="124"/>
      <c r="K55" s="124"/>
      <c r="L55" s="124"/>
      <c r="M55" s="124"/>
      <c r="N55" s="124"/>
      <c r="O55" s="124"/>
      <c r="P55" s="112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21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12"/>
      <c r="AU55" s="150"/>
      <c r="AV55" s="151" t="s">
        <v>115</v>
      </c>
      <c r="AW55" s="150">
        <f>E1-1987</f>
        <v>35</v>
      </c>
      <c r="AX55" s="152" t="s">
        <v>116</v>
      </c>
      <c r="AY55" s="150"/>
      <c r="AZ55" s="141"/>
      <c r="BA55" s="149" t="s">
        <v>114</v>
      </c>
      <c r="BB55" s="147">
        <f>E1-1955</f>
        <v>67</v>
      </c>
      <c r="BC55" s="148" t="s">
        <v>96</v>
      </c>
      <c r="BD55" s="147"/>
      <c r="BE55" s="3"/>
      <c r="BF55" s="3"/>
      <c r="BG55" s="3"/>
      <c r="BH55" s="3"/>
    </row>
    <row r="56" spans="1:60" ht="16.2" thickBot="1">
      <c r="A56" s="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12"/>
      <c r="AU56" s="143"/>
      <c r="AV56" s="143"/>
      <c r="AW56" s="143"/>
      <c r="AX56" s="143"/>
      <c r="AY56" s="143"/>
      <c r="AZ56" s="141"/>
      <c r="BA56" s="149" t="s">
        <v>117</v>
      </c>
      <c r="BB56" s="147">
        <f>E1-1943</f>
        <v>79</v>
      </c>
      <c r="BC56" s="148" t="s">
        <v>113</v>
      </c>
      <c r="BD56" s="147"/>
      <c r="BE56" s="1"/>
      <c r="BF56" s="1"/>
      <c r="BG56" s="1"/>
      <c r="BH56" s="1"/>
    </row>
    <row r="57" spans="1:60" ht="15.6" hidden="1" thickBot="1">
      <c r="A57" s="1"/>
      <c r="B57" s="122">
        <v>2</v>
      </c>
      <c r="C57" s="122"/>
      <c r="D57" s="122">
        <v>3</v>
      </c>
      <c r="E57" s="122"/>
      <c r="F57" s="122">
        <v>4</v>
      </c>
      <c r="G57" s="122"/>
      <c r="H57" s="122">
        <v>5</v>
      </c>
      <c r="I57" s="122"/>
      <c r="J57" s="122">
        <v>6</v>
      </c>
      <c r="K57" s="122"/>
      <c r="L57" s="122">
        <v>7</v>
      </c>
      <c r="M57" s="122"/>
      <c r="N57" s="122">
        <v>1</v>
      </c>
      <c r="O57" s="122"/>
      <c r="P57" s="112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12"/>
      <c r="AU57" s="122">
        <v>2</v>
      </c>
      <c r="AV57" s="122"/>
      <c r="AW57" s="122">
        <v>3</v>
      </c>
      <c r="AX57" s="122"/>
      <c r="AY57" s="122">
        <v>4</v>
      </c>
      <c r="AZ57" s="122"/>
      <c r="BA57" s="122">
        <v>5</v>
      </c>
      <c r="BB57" s="122"/>
      <c r="BC57" s="122">
        <v>6</v>
      </c>
      <c r="BD57" s="122"/>
      <c r="BE57" s="2">
        <v>7</v>
      </c>
      <c r="BF57" s="2"/>
      <c r="BG57" s="2">
        <v>1</v>
      </c>
      <c r="BH57" s="2"/>
    </row>
    <row r="58" spans="1:60" ht="18" thickTop="1">
      <c r="A58" s="1"/>
      <c r="B58" s="221" t="str">
        <f>CalculDate!B15</f>
        <v>Juillet</v>
      </c>
      <c r="C58" s="222"/>
      <c r="D58" s="222"/>
      <c r="E58" s="222"/>
      <c r="F58" s="222"/>
      <c r="G58" s="222"/>
      <c r="H58" s="222"/>
      <c r="I58" s="222"/>
      <c r="J58" s="222"/>
      <c r="K58" s="222"/>
      <c r="L58" s="229">
        <f>YEAR(année)</f>
        <v>2022</v>
      </c>
      <c r="M58" s="229"/>
      <c r="N58" s="229"/>
      <c r="O58" s="230"/>
      <c r="P58" s="112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12"/>
      <c r="AU58" s="221" t="str">
        <f>CalculDate!B17</f>
        <v>Août</v>
      </c>
      <c r="AV58" s="222"/>
      <c r="AW58" s="222"/>
      <c r="AX58" s="222"/>
      <c r="AY58" s="222"/>
      <c r="AZ58" s="222"/>
      <c r="BA58" s="222"/>
      <c r="BB58" s="222"/>
      <c r="BC58" s="222"/>
      <c r="BD58" s="222"/>
      <c r="BE58" s="229">
        <f>YEAR(année)</f>
        <v>2022</v>
      </c>
      <c r="BF58" s="229"/>
      <c r="BG58" s="229"/>
      <c r="BH58" s="230"/>
    </row>
    <row r="59" spans="1:60" s="133" customFormat="1" ht="17.399999999999999">
      <c r="A59" s="131"/>
      <c r="B59" s="193" t="s">
        <v>2</v>
      </c>
      <c r="C59" s="194"/>
      <c r="D59" s="195" t="s">
        <v>3</v>
      </c>
      <c r="E59" s="194"/>
      <c r="F59" s="195" t="s">
        <v>4</v>
      </c>
      <c r="G59" s="194"/>
      <c r="H59" s="195" t="s">
        <v>5</v>
      </c>
      <c r="I59" s="194"/>
      <c r="J59" s="195" t="s">
        <v>6</v>
      </c>
      <c r="K59" s="194"/>
      <c r="L59" s="195" t="s">
        <v>7</v>
      </c>
      <c r="M59" s="220"/>
      <c r="N59" s="197" t="s">
        <v>8</v>
      </c>
      <c r="O59" s="198"/>
      <c r="P59" s="131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1"/>
      <c r="AU59" s="193" t="s">
        <v>2</v>
      </c>
      <c r="AV59" s="194"/>
      <c r="AW59" s="195" t="s">
        <v>3</v>
      </c>
      <c r="AX59" s="194"/>
      <c r="AY59" s="195" t="s">
        <v>4</v>
      </c>
      <c r="AZ59" s="194"/>
      <c r="BA59" s="195" t="s">
        <v>5</v>
      </c>
      <c r="BB59" s="194"/>
      <c r="BC59" s="195" t="s">
        <v>6</v>
      </c>
      <c r="BD59" s="194"/>
      <c r="BE59" s="195" t="s">
        <v>7</v>
      </c>
      <c r="BF59" s="220"/>
      <c r="BG59" s="197" t="s">
        <v>8</v>
      </c>
      <c r="BH59" s="198"/>
    </row>
    <row r="60" spans="1:60" s="111" customFormat="1" ht="19.8">
      <c r="A60" s="100"/>
      <c r="B60" s="177" t="str">
        <f>IF(CalculDate!C15=Calendrier!B57,1," ")</f>
        <v xml:space="preserve"> </v>
      </c>
      <c r="C60" s="176"/>
      <c r="D60" s="175" t="str">
        <f>IF(ISNUMBER(B60),B60+1,IF(CalculDate!C15=Calendrier!D57,1," "))</f>
        <v xml:space="preserve"> </v>
      </c>
      <c r="E60" s="176"/>
      <c r="F60" s="175" t="str">
        <f>IF(ISNUMBER(D60),D60+1,IF(CalculDate!C15=Calendrier!F57,1," "))</f>
        <v xml:space="preserve"> </v>
      </c>
      <c r="G60" s="176"/>
      <c r="H60" s="175" t="str">
        <f>IF(ISNUMBER(F60),F60+1,IF(CalculDate!C15=Calendrier!H57,1," "))</f>
        <v xml:space="preserve"> </v>
      </c>
      <c r="I60" s="176"/>
      <c r="J60" s="175">
        <f>IF(ISNUMBER(H60),H60+1,IF(CalculDate!C15=Calendrier!J57,1," "))</f>
        <v>1</v>
      </c>
      <c r="K60" s="176"/>
      <c r="L60" s="175">
        <f>IF(ISNUMBER(J60),J60+1,IF(CalculDate!C15=Calendrier!L57,1," "))</f>
        <v>2</v>
      </c>
      <c r="M60" s="176"/>
      <c r="N60" s="189">
        <f>IF(ISNUMBER(L60),L60+1,IF(CalculDate!C15=Calendrier!N57,1," "))</f>
        <v>3</v>
      </c>
      <c r="O60" s="190"/>
      <c r="P60" s="123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23"/>
      <c r="AU60" s="177">
        <f>IF(CalculDate!C17=Calendrier!AU57,1," ")</f>
        <v>1</v>
      </c>
      <c r="AV60" s="176"/>
      <c r="AW60" s="175">
        <f>IF(ISNUMBER(AU60),AU60+1,IF(CalculDate!C17=Calendrier!AW57,1," "))</f>
        <v>2</v>
      </c>
      <c r="AX60" s="176"/>
      <c r="AY60" s="175">
        <f>IF(ISNUMBER(AW60),AW60+1,IF(CalculDate!C17=Calendrier!AY57,1," "))</f>
        <v>3</v>
      </c>
      <c r="AZ60" s="176"/>
      <c r="BA60" s="175">
        <f>IF(ISNUMBER(AY60),AY60+1,IF(CalculDate!C17=Calendrier!BA57,1," "))</f>
        <v>4</v>
      </c>
      <c r="BB60" s="176"/>
      <c r="BC60" s="175">
        <f>IF(ISNUMBER(BA60),BA60+1,IF(CalculDate!C17=Calendrier!BC57,1," "))</f>
        <v>5</v>
      </c>
      <c r="BD60" s="176"/>
      <c r="BE60" s="175">
        <f>IF(ISNUMBER(BC60),BC60+1,IF(CalculDate!C17=Calendrier!BE57,1," "))</f>
        <v>6</v>
      </c>
      <c r="BF60" s="176"/>
      <c r="BG60" s="189">
        <f>IF(ISNUMBER(BE60),BE60+1,IF(CalculDate!C17=Calendrier!BG57,1," "))</f>
        <v>7</v>
      </c>
      <c r="BH60" s="190"/>
    </row>
    <row r="61" spans="1:60" ht="19.8" hidden="1">
      <c r="A61" s="1"/>
      <c r="B61" s="201" t="str">
        <f t="shared" ref="B61:N61" si="42">IF(B60=" "," ",HLOOKUP(B60,search,15,FALSE()))</f>
        <v xml:space="preserve"> </v>
      </c>
      <c r="C61" s="202"/>
      <c r="D61" s="203" t="str">
        <f t="shared" si="42"/>
        <v xml:space="preserve"> </v>
      </c>
      <c r="E61" s="202"/>
      <c r="F61" s="203" t="str">
        <f t="shared" si="42"/>
        <v xml:space="preserve"> </v>
      </c>
      <c r="G61" s="202"/>
      <c r="H61" s="203" t="str">
        <f t="shared" si="42"/>
        <v xml:space="preserve"> </v>
      </c>
      <c r="I61" s="202"/>
      <c r="J61" s="203" t="str">
        <f t="shared" si="42"/>
        <v/>
      </c>
      <c r="K61" s="202"/>
      <c r="L61" s="203" t="str">
        <f t="shared" si="42"/>
        <v/>
      </c>
      <c r="M61" s="202"/>
      <c r="N61" s="204" t="str">
        <f t="shared" si="42"/>
        <v/>
      </c>
      <c r="O61" s="205"/>
      <c r="P61" s="112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12"/>
      <c r="AU61" s="201" t="str">
        <f t="shared" ref="AU61:BG61" si="43">IF(AU60=" "," ",HLOOKUP(AU60,search,17,FALSE()))</f>
        <v/>
      </c>
      <c r="AV61" s="202"/>
      <c r="AW61" s="203" t="str">
        <f t="shared" si="43"/>
        <v/>
      </c>
      <c r="AX61" s="202"/>
      <c r="AY61" s="203" t="str">
        <f t="shared" si="43"/>
        <v/>
      </c>
      <c r="AZ61" s="202"/>
      <c r="BA61" s="203" t="str">
        <f t="shared" si="43"/>
        <v/>
      </c>
      <c r="BB61" s="202"/>
      <c r="BC61" s="203" t="str">
        <f t="shared" si="43"/>
        <v/>
      </c>
      <c r="BD61" s="202"/>
      <c r="BE61" s="203" t="str">
        <f t="shared" si="43"/>
        <v/>
      </c>
      <c r="BF61" s="202"/>
      <c r="BG61" s="204" t="str">
        <f t="shared" si="43"/>
        <v/>
      </c>
      <c r="BH61" s="205"/>
    </row>
    <row r="62" spans="1:60" s="102" customFormat="1" ht="15">
      <c r="A62" s="101"/>
      <c r="B62" s="178" t="str">
        <f>IF(B60&lt;&gt;" ",IF(ISERROR(HLOOKUP(DATEVALUE(CONCATENATE(B60,"/",7,"/",YEAR(année))),res,2,FALSE))," ",HLOOKUP(DATEVALUE(CONCATENATE(B60,"/",7,"/",YEAR(année))),res,2,FALSE))," ")</f>
        <v xml:space="preserve"> </v>
      </c>
      <c r="C62" s="179"/>
      <c r="D62" s="180" t="str">
        <f>IF(D60&lt;&gt;" ",IF(ISERROR(HLOOKUP(DATEVALUE(CONCATENATE(D60,"/",7,"/",YEAR(année))),res,2,FALSE))," ",HLOOKUP(DATEVALUE(CONCATENATE(D60,"/",7,"/",YEAR(année))),res,2,FALSE))," ")</f>
        <v xml:space="preserve"> </v>
      </c>
      <c r="E62" s="179"/>
      <c r="F62" s="180" t="str">
        <f>IF(F60&lt;&gt;" ",IF(ISERROR(HLOOKUP(DATEVALUE(CONCATENATE(F60,"/",7,"/",YEAR(année))),res,2,FALSE))," ",HLOOKUP(DATEVALUE(CONCATENATE(F60,"/",7,"/",YEAR(année))),res,2,FALSE))," ")</f>
        <v xml:space="preserve"> </v>
      </c>
      <c r="G62" s="179"/>
      <c r="H62" s="180" t="str">
        <f>IF(H60&lt;&gt;" ",IF(ISERROR(HLOOKUP(DATEVALUE(CONCATENATE(H60,"/",7,"/",YEAR(année))),res,2,FALSE))," ",HLOOKUP(DATEVALUE(CONCATENATE(H60,"/",7,"/",YEAR(année))),res,2,FALSE))," ")</f>
        <v xml:space="preserve"> </v>
      </c>
      <c r="I62" s="179"/>
      <c r="J62" s="180" t="str">
        <f>IF(J60&lt;&gt;" ",IF(ISERROR(HLOOKUP(DATEVALUE(CONCATENATE(J60,"/",7,"/",YEAR(année))),res,2,FALSE))," ",HLOOKUP(DATEVALUE(CONCATENATE(J60,"/",7,"/",YEAR(année))),res,2,FALSE))," ")</f>
        <v xml:space="preserve"> </v>
      </c>
      <c r="K62" s="179"/>
      <c r="L62" s="180" t="str">
        <f>IF(L60&lt;&gt;" ",IF(ISERROR(HLOOKUP(DATEVALUE(CONCATENATE(L60,"/",7,"/",YEAR(année))),res,2,FALSE))," ",HLOOKUP(DATEVALUE(CONCATENATE(L60,"/",7,"/",YEAR(année))),res,2,FALSE))," ")</f>
        <v xml:space="preserve"> </v>
      </c>
      <c r="M62" s="179"/>
      <c r="N62" s="199" t="str">
        <f>IF(N60&lt;&gt;" ",IF(ISERROR(HLOOKUP(DATEVALUE(CONCATENATE(N60,"/",7,"/",YEAR(année))),res,2,FALSE))," ",HLOOKUP(DATEVALUE(CONCATENATE(N60,"/",7,"/",YEAR(année))),res,2,FALSE))," ")</f>
        <v xml:space="preserve"> </v>
      </c>
      <c r="O62" s="200"/>
      <c r="P62" s="114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14"/>
      <c r="AU62" s="178" t="str">
        <f>IF(AU60&lt;&gt;" ",IF(ISERROR(HLOOKUP(DATEVALUE(CONCATENATE(AU60,"/",8,"/",YEAR(année))),res,2,FALSE))," ",HLOOKUP(DATEVALUE(CONCATENATE(AU60,"/",8,"/",YEAR(année))),res,2,FALSE))," ")</f>
        <v xml:space="preserve"> </v>
      </c>
      <c r="AV62" s="179"/>
      <c r="AW62" s="180" t="str">
        <f>IF(AW60&lt;&gt;" ",IF(ISERROR(HLOOKUP(DATEVALUE(CONCATENATE(AW60,"/",8,"/",YEAR(année))),res,2,FALSE))," ",HLOOKUP(DATEVALUE(CONCATENATE(AW60,"/",8,"/",YEAR(année))),res,2,FALSE))," ")</f>
        <v xml:space="preserve"> </v>
      </c>
      <c r="AX62" s="179"/>
      <c r="AY62" s="180" t="str">
        <f>IF(AY60&lt;&gt;" ",IF(ISERROR(HLOOKUP(DATEVALUE(CONCATENATE(AY60,"/",8,"/",YEAR(année))),res,2,FALSE))," ",HLOOKUP(DATEVALUE(CONCATENATE(AY60,"/",8,"/",YEAR(année))),res,2,FALSE))," ")</f>
        <v xml:space="preserve"> </v>
      </c>
      <c r="AZ62" s="179"/>
      <c r="BA62" s="180" t="str">
        <f>IF(BA60&lt;&gt;" ",IF(ISERROR(HLOOKUP(DATEVALUE(CONCATENATE(BA60,"/",8,"/",YEAR(année))),res,2,FALSE))," ",HLOOKUP(DATEVALUE(CONCATENATE(BA60,"/",8,"/",YEAR(année))),res,2,FALSE))," ")</f>
        <v xml:space="preserve"> </v>
      </c>
      <c r="BB62" s="179"/>
      <c r="BC62" s="180" t="str">
        <f>IF(BC60&lt;&gt;" ",IF(ISERROR(HLOOKUP(DATEVALUE(CONCATENATE(BC60,"/",8,"/",YEAR(année))),res,2,FALSE))," ",HLOOKUP(DATEVALUE(CONCATENATE(BC60,"/",8,"/",YEAR(année))),res,2,FALSE))," ")</f>
        <v xml:space="preserve"> </v>
      </c>
      <c r="BD62" s="179"/>
      <c r="BE62" s="210" t="str">
        <f>IF(BE60&lt;&gt;" ",IF(ISERROR(HLOOKUP(DATEVALUE(CONCATENATE(BE60,"/",8,"/",YEAR(année))),res,2,FALSE))," ",HLOOKUP(DATEVALUE(CONCATENATE(BE60,"/",8,"/",YEAR(année))),res,2,FALSE))," ")</f>
        <v xml:space="preserve"> </v>
      </c>
      <c r="BF62" s="211"/>
      <c r="BG62" s="212" t="str">
        <f>IF(BG60&lt;&gt;" ",IF(ISERROR(HLOOKUP(DATEVALUE(CONCATENATE(BG60,"/",8,"/",YEAR(année))),res,2,FALSE))," ",HLOOKUP(DATEVALUE(CONCATENATE(BG60,"/",8,"/",YEAR(année))),res,2,FALSE))," ")</f>
        <v xml:space="preserve"> </v>
      </c>
      <c r="BH62" s="213"/>
    </row>
    <row r="63" spans="1:60" s="111" customFormat="1" ht="19.8">
      <c r="A63" s="100"/>
      <c r="B63" s="177">
        <f>IF(N60&lt;31,N60+1," ")</f>
        <v>4</v>
      </c>
      <c r="C63" s="176"/>
      <c r="D63" s="175">
        <f>IF(B63&lt;31,B63+1," ")</f>
        <v>5</v>
      </c>
      <c r="E63" s="176"/>
      <c r="F63" s="175">
        <f>IF(D63&lt;31,D63+1," ")</f>
        <v>6</v>
      </c>
      <c r="G63" s="176"/>
      <c r="H63" s="175">
        <f>IF(F63&lt;31,F63+1," ")</f>
        <v>7</v>
      </c>
      <c r="I63" s="176"/>
      <c r="J63" s="226">
        <f>IF(H63&lt;31,H63+1," ")</f>
        <v>8</v>
      </c>
      <c r="K63" s="219"/>
      <c r="L63" s="175">
        <f>IF(J63&lt;31,J63+1," ")</f>
        <v>9</v>
      </c>
      <c r="M63" s="176"/>
      <c r="N63" s="189">
        <f>IF(L63&lt;31,L63+1," ")</f>
        <v>10</v>
      </c>
      <c r="O63" s="190"/>
      <c r="P63" s="123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23"/>
      <c r="AU63" s="177">
        <f>IF(BG60&lt;31,BG60+1," ")</f>
        <v>8</v>
      </c>
      <c r="AV63" s="176"/>
      <c r="AW63" s="175">
        <f>IF(AU63&lt;31,AU63+1," ")</f>
        <v>9</v>
      </c>
      <c r="AX63" s="176"/>
      <c r="AY63" s="183">
        <f>IF(AW63&lt;31,AW63+1," ")</f>
        <v>10</v>
      </c>
      <c r="AZ63" s="184"/>
      <c r="BA63" s="175">
        <f>IF(AY63&lt;31,AY63+1," ")</f>
        <v>11</v>
      </c>
      <c r="BB63" s="176"/>
      <c r="BC63" s="175">
        <f>IF(BA63&lt;31,BA63+1," ")</f>
        <v>12</v>
      </c>
      <c r="BD63" s="176"/>
      <c r="BE63" s="175">
        <f>IF(BC63&lt;31,BC63+1," ")</f>
        <v>13</v>
      </c>
      <c r="BF63" s="176"/>
      <c r="BG63" s="189">
        <f>IF(BE63&lt;31,BE63+1," ")</f>
        <v>14</v>
      </c>
      <c r="BH63" s="190"/>
    </row>
    <row r="64" spans="1:60" ht="19.8" hidden="1" customHeight="1">
      <c r="A64" s="1"/>
      <c r="B64" s="201" t="str">
        <f t="shared" ref="B64:N64" si="44">IF(B63=" "," ",HLOOKUP(B63,search,15,FALSE()))</f>
        <v/>
      </c>
      <c r="C64" s="202"/>
      <c r="D64" s="203" t="str">
        <f t="shared" si="44"/>
        <v/>
      </c>
      <c r="E64" s="202"/>
      <c r="F64" s="203" t="str">
        <f t="shared" si="44"/>
        <v/>
      </c>
      <c r="G64" s="202"/>
      <c r="H64" s="203" t="str">
        <f t="shared" si="44"/>
        <v/>
      </c>
      <c r="I64" s="202"/>
      <c r="J64" s="227" t="str">
        <f t="shared" si="44"/>
        <v/>
      </c>
      <c r="K64" s="217"/>
      <c r="L64" s="203" t="str">
        <f t="shared" si="44"/>
        <v/>
      </c>
      <c r="M64" s="202"/>
      <c r="N64" s="204" t="str">
        <f t="shared" si="44"/>
        <v/>
      </c>
      <c r="O64" s="205"/>
      <c r="P64" s="112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12"/>
      <c r="AU64" s="201" t="str">
        <f t="shared" ref="AU64:BG64" si="45">IF(AU63=" "," ",HLOOKUP(AU63,search,17,FALSE()))</f>
        <v/>
      </c>
      <c r="AV64" s="202"/>
      <c r="AW64" s="203" t="str">
        <f t="shared" si="45"/>
        <v/>
      </c>
      <c r="AX64" s="202"/>
      <c r="AY64" s="166" t="str">
        <f t="shared" si="45"/>
        <v/>
      </c>
      <c r="AZ64" s="167"/>
      <c r="BA64" s="203" t="str">
        <f t="shared" si="45"/>
        <v/>
      </c>
      <c r="BB64" s="202"/>
      <c r="BC64" s="203" t="str">
        <f t="shared" si="45"/>
        <v/>
      </c>
      <c r="BD64" s="202"/>
      <c r="BE64" s="203" t="str">
        <f t="shared" si="45"/>
        <v/>
      </c>
      <c r="BF64" s="202"/>
      <c r="BG64" s="204" t="str">
        <f t="shared" si="45"/>
        <v/>
      </c>
      <c r="BH64" s="205"/>
    </row>
    <row r="65" spans="1:60" s="102" customFormat="1" ht="15">
      <c r="A65" s="101"/>
      <c r="B65" s="178" t="str">
        <f>IF(B63&lt;&gt;" ",IF(ISERROR(HLOOKUP(DATEVALUE(CONCATENATE(B63,"/",7,"/",YEAR(année))),res,2,FALSE))," ",HLOOKUP(DATEVALUE(CONCATENATE(B63,"/",7,"/",YEAR(année))),res,2,FALSE))," ")</f>
        <v xml:space="preserve"> </v>
      </c>
      <c r="C65" s="179"/>
      <c r="D65" s="180" t="str">
        <f>IF(D63&lt;&gt;" ",IF(ISERROR(HLOOKUP(DATEVALUE(CONCATENATE(D63,"/",7,"/",YEAR(année))),res,2,FALSE))," ",HLOOKUP(DATEVALUE(CONCATENATE(D63,"/",7,"/",YEAR(année))),res,2,FALSE))," ")</f>
        <v xml:space="preserve"> </v>
      </c>
      <c r="E65" s="179"/>
      <c r="F65" s="180" t="str">
        <f>IF(F63&lt;&gt;" ",IF(ISERROR(HLOOKUP(DATEVALUE(CONCATENATE(F63,"/",7,"/",YEAR(année))),res,2,FALSE))," ",HLOOKUP(DATEVALUE(CONCATENATE(F63,"/",7,"/",YEAR(année))),res,2,FALSE))," ")</f>
        <v xml:space="preserve"> </v>
      </c>
      <c r="G65" s="179"/>
      <c r="H65" s="180" t="str">
        <f>IF(H63&lt;&gt;" ",IF(ISERROR(HLOOKUP(DATEVALUE(CONCATENATE(H63,"/",7,"/",YEAR(année))),res,2,FALSE))," ",HLOOKUP(DATEVALUE(CONCATENATE(H63,"/",7,"/",YEAR(année))),res,2,FALSE))," ")</f>
        <v xml:space="preserve"> </v>
      </c>
      <c r="I65" s="179"/>
      <c r="J65" s="223" t="str">
        <f>IF(J63&lt;&gt;" ",IF(ISERROR(HLOOKUP(DATEVALUE(CONCATENATE(J63,"/",7,"/",YEAR(année))),res,2,FALSE))," ",HLOOKUP(DATEVALUE(CONCATENATE(J63,"/",7,"/",YEAR(année))),res,2,FALSE))," ")</f>
        <v xml:space="preserve"> </v>
      </c>
      <c r="K65" s="215"/>
      <c r="L65" s="180" t="str">
        <f>IF(L63&lt;&gt;" ",IF(ISERROR(HLOOKUP(DATEVALUE(CONCATENATE(L63,"/",7,"/",YEAR(année))),res,2,FALSE))," ",HLOOKUP(DATEVALUE(CONCATENATE(L63,"/",7,"/",YEAR(année))),res,2,FALSE))," ")</f>
        <v xml:space="preserve"> </v>
      </c>
      <c r="M65" s="179"/>
      <c r="N65" s="199" t="str">
        <f>IF(N63&lt;&gt;" ",IF(ISERROR(HLOOKUP(DATEVALUE(CONCATENATE(N63,"/",7,"/",YEAR(année))),res,2,FALSE))," ",HLOOKUP(DATEVALUE(CONCATENATE(N63,"/",7,"/",YEAR(année))),res,2,FALSE))," ")</f>
        <v xml:space="preserve"> </v>
      </c>
      <c r="O65" s="200"/>
      <c r="P65" s="114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14"/>
      <c r="AU65" s="178" t="str">
        <f>IF(AU63&lt;&gt;" ",IF(ISERROR(HLOOKUP(DATEVALUE(CONCATENATE(AU63,"/",8,"/",YEAR(année))),res,2,FALSE))," ",HLOOKUP(DATEVALUE(CONCATENATE(AU63,"/",8,"/",YEAR(année))),res,2,FALSE))," ")</f>
        <v xml:space="preserve"> </v>
      </c>
      <c r="AV65" s="179"/>
      <c r="AW65" s="180" t="str">
        <f>IF(AW63&lt;&gt;" ",IF(ISERROR(HLOOKUP(DATEVALUE(CONCATENATE(AW63,"/",8,"/",YEAR(année))),res,2,FALSE))," ",HLOOKUP(DATEVALUE(CONCATENATE(AW63,"/",8,"/",YEAR(année))),res,2,FALSE))," ")</f>
        <v xml:space="preserve"> </v>
      </c>
      <c r="AX65" s="179"/>
      <c r="AY65" s="181" t="str">
        <f>IF(AY63&lt;&gt;" ",IF(ISERROR(HLOOKUP(DATEVALUE(CONCATENATE(AY63,"/",8,"/",YEAR(année))),res,2,FALSE))," ",HLOOKUP(DATEVALUE(CONCATENATE(AY63,"/",8,"/",YEAR(année))),res,2,FALSE))," ")</f>
        <v xml:space="preserve"> </v>
      </c>
      <c r="AZ65" s="182"/>
      <c r="BA65" s="180" t="str">
        <f>IF(BA63&lt;&gt;" ",IF(ISERROR(HLOOKUP(DATEVALUE(CONCATENATE(BA63,"/",8,"/",YEAR(année))),res,2,FALSE))," ",HLOOKUP(DATEVALUE(CONCATENATE(BA63,"/",8,"/",YEAR(année))),res,2,FALSE))," ")</f>
        <v xml:space="preserve"> </v>
      </c>
      <c r="BB65" s="179"/>
      <c r="BC65" s="180" t="str">
        <f>IF(BC63&lt;&gt;" ",IF(ISERROR(HLOOKUP(DATEVALUE(CONCATENATE(BC63,"/",8,"/",YEAR(année))),res,2,FALSE))," ",HLOOKUP(DATEVALUE(CONCATENATE(BC63,"/",8,"/",YEAR(année))),res,2,FALSE))," ")</f>
        <v>¡</v>
      </c>
      <c r="BD65" s="179"/>
      <c r="BE65" s="210" t="str">
        <f>IF(BE63&lt;&gt;" ",IF(ISERROR(HLOOKUP(DATEVALUE(CONCATENATE(BE63,"/",8,"/",YEAR(année))),res,2,FALSE))," ",HLOOKUP(DATEVALUE(CONCATENATE(BE63,"/",8,"/",YEAR(année))),res,2,FALSE))," ")</f>
        <v xml:space="preserve"> </v>
      </c>
      <c r="BF65" s="211"/>
      <c r="BG65" s="212" t="str">
        <f>IF(BG63&lt;&gt;" ",IF(ISERROR(HLOOKUP(DATEVALUE(CONCATENATE(BG63,"/",8,"/",YEAR(année))),res,2,FALSE))," ",HLOOKUP(DATEVALUE(CONCATENATE(BG63,"/",8,"/",YEAR(année))),res,2,FALSE))," ")</f>
        <v xml:space="preserve"> </v>
      </c>
      <c r="BH65" s="213"/>
    </row>
    <row r="66" spans="1:60" s="111" customFormat="1" ht="19.8">
      <c r="A66" s="100"/>
      <c r="B66" s="177">
        <f>IF(N63&lt;31,N63+1," ")</f>
        <v>11</v>
      </c>
      <c r="C66" s="176"/>
      <c r="D66" s="175">
        <f>IF(B66&lt;31,B66+1," ")</f>
        <v>12</v>
      </c>
      <c r="E66" s="176"/>
      <c r="F66" s="175">
        <f>IF(D66&lt;31,D66+1," ")</f>
        <v>13</v>
      </c>
      <c r="G66" s="176"/>
      <c r="H66" s="175">
        <f>IF(F66&lt;31,F66+1," ")</f>
        <v>14</v>
      </c>
      <c r="I66" s="176"/>
      <c r="J66" s="175">
        <f>IF(H66&lt;31,H66+1," ")</f>
        <v>15</v>
      </c>
      <c r="K66" s="176"/>
      <c r="L66" s="175">
        <f>IF(J66&lt;31,J66+1," ")</f>
        <v>16</v>
      </c>
      <c r="M66" s="176"/>
      <c r="N66" s="189">
        <f>IF(L66&lt;31,L66+1," ")</f>
        <v>17</v>
      </c>
      <c r="O66" s="190"/>
      <c r="P66" s="123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23"/>
      <c r="AU66" s="177">
        <f>IF(BG63&lt;31,BG63+1," ")</f>
        <v>15</v>
      </c>
      <c r="AV66" s="176"/>
      <c r="AW66" s="175">
        <f>IF(AU66&lt;31,AU66+1," ")</f>
        <v>16</v>
      </c>
      <c r="AX66" s="176"/>
      <c r="AY66" s="175">
        <f>IF(AW66&lt;31,AW66+1," ")</f>
        <v>17</v>
      </c>
      <c r="AZ66" s="176"/>
      <c r="BA66" s="175">
        <f>IF(AY66&lt;31,AY66+1," ")</f>
        <v>18</v>
      </c>
      <c r="BB66" s="176"/>
      <c r="BC66" s="175">
        <f>IF(BA66&lt;31,BA66+1," ")</f>
        <v>19</v>
      </c>
      <c r="BD66" s="176"/>
      <c r="BE66" s="175">
        <f>IF(BC66&lt;31,BC66+1," ")</f>
        <v>20</v>
      </c>
      <c r="BF66" s="176"/>
      <c r="BG66" s="189">
        <f>IF(BE66&lt;31,BE66+1," ")</f>
        <v>21</v>
      </c>
      <c r="BH66" s="190"/>
    </row>
    <row r="67" spans="1:60" ht="19.8" hidden="1">
      <c r="A67" s="1"/>
      <c r="B67" s="201" t="str">
        <f t="shared" ref="B67:N67" si="46">IF(B66=" "," ",HLOOKUP(B66,search,15,FALSE()))</f>
        <v/>
      </c>
      <c r="C67" s="202"/>
      <c r="D67" s="203" t="str">
        <f t="shared" si="46"/>
        <v/>
      </c>
      <c r="E67" s="202"/>
      <c r="F67" s="203" t="str">
        <f t="shared" si="46"/>
        <v/>
      </c>
      <c r="G67" s="202"/>
      <c r="H67" s="203" t="str">
        <f t="shared" si="46"/>
        <v>X</v>
      </c>
      <c r="I67" s="202"/>
      <c r="J67" s="203" t="str">
        <f t="shared" si="46"/>
        <v/>
      </c>
      <c r="K67" s="202"/>
      <c r="L67" s="203" t="str">
        <f t="shared" si="46"/>
        <v/>
      </c>
      <c r="M67" s="202"/>
      <c r="N67" s="204" t="str">
        <f t="shared" si="46"/>
        <v/>
      </c>
      <c r="O67" s="205"/>
      <c r="P67" s="112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12"/>
      <c r="AU67" s="201" t="str">
        <f t="shared" ref="AU67:BG67" si="47">IF(AU66=" "," ",HLOOKUP(AU66,search,17,FALSE()))</f>
        <v>X</v>
      </c>
      <c r="AV67" s="202"/>
      <c r="AW67" s="203" t="str">
        <f t="shared" si="47"/>
        <v/>
      </c>
      <c r="AX67" s="202"/>
      <c r="AY67" s="203" t="str">
        <f t="shared" si="47"/>
        <v/>
      </c>
      <c r="AZ67" s="202"/>
      <c r="BA67" s="203" t="str">
        <f t="shared" si="47"/>
        <v/>
      </c>
      <c r="BB67" s="202"/>
      <c r="BC67" s="203" t="str">
        <f t="shared" si="47"/>
        <v/>
      </c>
      <c r="BD67" s="202"/>
      <c r="BE67" s="203" t="str">
        <f t="shared" si="47"/>
        <v/>
      </c>
      <c r="BF67" s="202"/>
      <c r="BG67" s="204" t="str">
        <f t="shared" si="47"/>
        <v/>
      </c>
      <c r="BH67" s="205"/>
    </row>
    <row r="68" spans="1:60" s="102" customFormat="1" ht="15">
      <c r="A68" s="101"/>
      <c r="B68" s="178" t="str">
        <f>IF(B66&lt;&gt;" ",IF(ISERROR(HLOOKUP(DATEVALUE(CONCATENATE(B66,"/",7,"/",YEAR(année))),res,2,FALSE))," ",HLOOKUP(DATEVALUE(CONCATENATE(B66,"/",7,"/",YEAR(année))),res,2,FALSE))," ")</f>
        <v xml:space="preserve"> </v>
      </c>
      <c r="C68" s="179"/>
      <c r="D68" s="180" t="str">
        <f>IF(D66&lt;&gt;" ",IF(ISERROR(HLOOKUP(DATEVALUE(CONCATENATE(D66,"/",7,"/",YEAR(année))),res,2,FALSE))," ",HLOOKUP(DATEVALUE(CONCATENATE(D66,"/",7,"/",YEAR(année))),res,2,FALSE))," ")</f>
        <v xml:space="preserve"> </v>
      </c>
      <c r="E68" s="179"/>
      <c r="F68" s="180" t="str">
        <f>IF(F66&lt;&gt;" ",IF(ISERROR(HLOOKUP(DATEVALUE(CONCATENATE(F66,"/",7,"/",YEAR(année))),res,2,FALSE))," ",HLOOKUP(DATEVALUE(CONCATENATE(F66,"/",7,"/",YEAR(année))),res,2,FALSE))," ")</f>
        <v>¡</v>
      </c>
      <c r="G68" s="179"/>
      <c r="H68" s="180" t="str">
        <f>IF(H66&lt;&gt;" ",IF(ISERROR(HLOOKUP(DATEVALUE(CONCATENATE(H66,"/",7,"/",YEAR(année))),res,2,FALSE))," ",HLOOKUP(DATEVALUE(CONCATENATE(H66,"/",7,"/",YEAR(année))),res,2,FALSE))," ")</f>
        <v xml:space="preserve"> </v>
      </c>
      <c r="I68" s="179"/>
      <c r="J68" s="180" t="str">
        <f>IF(J66&lt;&gt;" ",IF(ISERROR(HLOOKUP(DATEVALUE(CONCATENATE(J66,"/",7,"/",YEAR(année))),res,2,FALSE))," ",HLOOKUP(DATEVALUE(CONCATENATE(J66,"/",7,"/",YEAR(année))),res,2,FALSE))," ")</f>
        <v xml:space="preserve"> </v>
      </c>
      <c r="K68" s="179"/>
      <c r="L68" s="180" t="str">
        <f>IF(L66&lt;&gt;" ",IF(ISERROR(HLOOKUP(DATEVALUE(CONCATENATE(L66,"/",7,"/",YEAR(année))),res,2,FALSE))," ",HLOOKUP(DATEVALUE(CONCATENATE(L66,"/",7,"/",YEAR(année))),res,2,FALSE))," ")</f>
        <v xml:space="preserve"> </v>
      </c>
      <c r="M68" s="179"/>
      <c r="N68" s="199" t="str">
        <f>IF(N66&lt;&gt;" ",IF(ISERROR(HLOOKUP(DATEVALUE(CONCATENATE(N66,"/",7,"/",YEAR(année))),res,2,FALSE))," ",HLOOKUP(DATEVALUE(CONCATENATE(N66,"/",7,"/",YEAR(année))),res,2,FALSE))," ")</f>
        <v xml:space="preserve"> </v>
      </c>
      <c r="O68" s="200"/>
      <c r="P68" s="114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14"/>
      <c r="AU68" s="178" t="str">
        <f>IF(AU66&lt;&gt;" ",IF(ISERROR(HLOOKUP(DATEVALUE(CONCATENATE(AU66,"/",8,"/",YEAR(année))),res,2,FALSE))," ",HLOOKUP(DATEVALUE(CONCATENATE(AU66,"/",8,"/",YEAR(année))),res,2,FALSE))," ")</f>
        <v xml:space="preserve"> </v>
      </c>
      <c r="AV68" s="179"/>
      <c r="AW68" s="180" t="str">
        <f>IF(AW66&lt;&gt;" ",IF(ISERROR(HLOOKUP(DATEVALUE(CONCATENATE(AW66,"/",8,"/",YEAR(année))),res,2,FALSE))," ",HLOOKUP(DATEVALUE(CONCATENATE(AW66,"/",8,"/",YEAR(année))),res,2,FALSE))," ")</f>
        <v xml:space="preserve"> </v>
      </c>
      <c r="AX68" s="179"/>
      <c r="AY68" s="180" t="str">
        <f>IF(AY66&lt;&gt;" ",IF(ISERROR(HLOOKUP(DATEVALUE(CONCATENATE(AY66,"/",8,"/",YEAR(année))),res,2,FALSE))," ",HLOOKUP(DATEVALUE(CONCATENATE(AY66,"/",8,"/",YEAR(année))),res,2,FALSE))," ")</f>
        <v xml:space="preserve"> </v>
      </c>
      <c r="AZ68" s="179"/>
      <c r="BA68" s="180" t="str">
        <f>IF(BA66&lt;&gt;" ",IF(ISERROR(HLOOKUP(DATEVALUE(CONCATENATE(BA66,"/",8,"/",YEAR(année))),res,2,FALSE))," ",HLOOKUP(DATEVALUE(CONCATENATE(BA66,"/",8,"/",YEAR(année))),res,2,FALSE))," ")</f>
        <v xml:space="preserve"> </v>
      </c>
      <c r="BB68" s="179"/>
      <c r="BC68" s="180" t="str">
        <f>IF(BC66&lt;&gt;" ",IF(ISERROR(HLOOKUP(DATEVALUE(CONCATENATE(BC66,"/",8,"/",YEAR(année))),res,2,FALSE))," ",HLOOKUP(DATEVALUE(CONCATENATE(BC66,"/",8,"/",YEAR(année))),res,2,FALSE))," ")</f>
        <v xml:space="preserve"> </v>
      </c>
      <c r="BD68" s="179"/>
      <c r="BE68" s="210" t="str">
        <f>IF(BE66&lt;&gt;" ",IF(ISERROR(HLOOKUP(DATEVALUE(CONCATENATE(BE66,"/",8,"/",YEAR(année))),res,2,FALSE))," ",HLOOKUP(DATEVALUE(CONCATENATE(BE66,"/",8,"/",YEAR(année))),res,2,FALSE))," ")</f>
        <v xml:space="preserve"> </v>
      </c>
      <c r="BF68" s="211"/>
      <c r="BG68" s="212" t="str">
        <f>IF(BG66&lt;&gt;" ",IF(ISERROR(HLOOKUP(DATEVALUE(CONCATENATE(BG66,"/",8,"/",YEAR(année))),res,2,FALSE))," ",HLOOKUP(DATEVALUE(CONCATENATE(BG66,"/",8,"/",YEAR(année))),res,2,FALSE))," ")</f>
        <v xml:space="preserve"> </v>
      </c>
      <c r="BH68" s="213"/>
    </row>
    <row r="69" spans="1:60" s="111" customFormat="1" ht="19.8">
      <c r="A69" s="100"/>
      <c r="B69" s="177">
        <f>IF(N66&lt;31,N66+1," ")</f>
        <v>18</v>
      </c>
      <c r="C69" s="176"/>
      <c r="D69" s="175">
        <f>IF(B69&lt;31,B69+1," ")</f>
        <v>19</v>
      </c>
      <c r="E69" s="176"/>
      <c r="F69" s="175">
        <f>IF(D69&lt;31,D69+1," ")</f>
        <v>20</v>
      </c>
      <c r="G69" s="176"/>
      <c r="H69" s="175">
        <f>IF(F69&lt;31,F69+1," ")</f>
        <v>21</v>
      </c>
      <c r="I69" s="176"/>
      <c r="J69" s="175">
        <f>IF(H69&lt;31,H69+1," ")</f>
        <v>22</v>
      </c>
      <c r="K69" s="176"/>
      <c r="L69" s="175">
        <f>IF(J69&lt;31,J69+1," ")</f>
        <v>23</v>
      </c>
      <c r="M69" s="176"/>
      <c r="N69" s="189">
        <f>IF(L69&lt;31,L69+1," ")</f>
        <v>24</v>
      </c>
      <c r="O69" s="190"/>
      <c r="P69" s="123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23"/>
      <c r="AU69" s="226">
        <f>IF(BG66&lt;31,BG66+1," ")</f>
        <v>22</v>
      </c>
      <c r="AV69" s="219"/>
      <c r="AW69" s="175">
        <f>IF(AU69&lt;31,AU69+1," ")</f>
        <v>23</v>
      </c>
      <c r="AX69" s="176"/>
      <c r="AY69" s="175">
        <f>IF(AW69&lt;31,AW69+1," ")</f>
        <v>24</v>
      </c>
      <c r="AZ69" s="176"/>
      <c r="BA69" s="228">
        <f>IF(AY69&lt;31,AY69+1," ")</f>
        <v>25</v>
      </c>
      <c r="BB69" s="184"/>
      <c r="BC69" s="175">
        <f>IF(BA69&lt;31,BA69+1," ")</f>
        <v>26</v>
      </c>
      <c r="BD69" s="176"/>
      <c r="BE69" s="175">
        <f>IF(BC69&lt;31,BC69+1," ")</f>
        <v>27</v>
      </c>
      <c r="BF69" s="176"/>
      <c r="BG69" s="189">
        <f>IF(BE69&lt;31,BE69+1," ")</f>
        <v>28</v>
      </c>
      <c r="BH69" s="190"/>
    </row>
    <row r="70" spans="1:60" ht="19.8" hidden="1" customHeight="1">
      <c r="A70" s="1"/>
      <c r="B70" s="201" t="str">
        <f t="shared" ref="B70:N70" si="48">IF(B69=" "," ",HLOOKUP(B69,search,15,FALSE()))</f>
        <v/>
      </c>
      <c r="C70" s="202"/>
      <c r="D70" s="203" t="str">
        <f t="shared" si="48"/>
        <v/>
      </c>
      <c r="E70" s="202"/>
      <c r="F70" s="203" t="str">
        <f t="shared" si="48"/>
        <v/>
      </c>
      <c r="G70" s="202"/>
      <c r="H70" s="203" t="str">
        <f t="shared" si="48"/>
        <v/>
      </c>
      <c r="I70" s="202"/>
      <c r="J70" s="203" t="str">
        <f t="shared" si="48"/>
        <v/>
      </c>
      <c r="K70" s="202"/>
      <c r="L70" s="203" t="str">
        <f t="shared" si="48"/>
        <v/>
      </c>
      <c r="M70" s="202"/>
      <c r="N70" s="204" t="str">
        <f t="shared" si="48"/>
        <v/>
      </c>
      <c r="O70" s="205"/>
      <c r="P70" s="112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12"/>
      <c r="AU70" s="227" t="str">
        <f t="shared" ref="AU70:BG70" si="49">IF(AU69=" "," ",HLOOKUP(AU69,search,17,FALSE()))</f>
        <v/>
      </c>
      <c r="AV70" s="217"/>
      <c r="AW70" s="203" t="str">
        <f t="shared" si="49"/>
        <v/>
      </c>
      <c r="AX70" s="202"/>
      <c r="AY70" s="203" t="str">
        <f t="shared" si="49"/>
        <v/>
      </c>
      <c r="AZ70" s="202"/>
      <c r="BA70" s="224" t="str">
        <f t="shared" si="49"/>
        <v/>
      </c>
      <c r="BB70" s="167"/>
      <c r="BC70" s="203" t="str">
        <f t="shared" si="49"/>
        <v/>
      </c>
      <c r="BD70" s="202"/>
      <c r="BE70" s="203" t="str">
        <f t="shared" si="49"/>
        <v/>
      </c>
      <c r="BF70" s="202"/>
      <c r="BG70" s="204" t="str">
        <f t="shared" si="49"/>
        <v/>
      </c>
      <c r="BH70" s="205"/>
    </row>
    <row r="71" spans="1:60" s="102" customFormat="1" ht="15">
      <c r="A71" s="101"/>
      <c r="B71" s="178" t="str">
        <f>IF(B69&lt;&gt;" ",IF(ISERROR(HLOOKUP(DATEVALUE(CONCATENATE(B69,"/",7,"/",YEAR(année))),res,2,FALSE))," ",HLOOKUP(DATEVALUE(CONCATENATE(B69,"/",7,"/",YEAR(année))),res,2,FALSE))," ")</f>
        <v xml:space="preserve"> </v>
      </c>
      <c r="C71" s="179"/>
      <c r="D71" s="180" t="str">
        <f>IF(D69&lt;&gt;" ",IF(ISERROR(HLOOKUP(DATEVALUE(CONCATENATE(D69,"/",7,"/",YEAR(année))),res,2,FALSE))," ",HLOOKUP(DATEVALUE(CONCATENATE(D69,"/",7,"/",YEAR(année))),res,2,FALSE))," ")</f>
        <v xml:space="preserve"> </v>
      </c>
      <c r="E71" s="179"/>
      <c r="F71" s="180" t="str">
        <f>IF(F69&lt;&gt;" ",IF(ISERROR(HLOOKUP(DATEVALUE(CONCATENATE(F69,"/",7,"/",YEAR(année))),res,2,FALSE))," ",HLOOKUP(DATEVALUE(CONCATENATE(F69,"/",7,"/",YEAR(année))),res,2,FALSE))," ")</f>
        <v xml:space="preserve"> </v>
      </c>
      <c r="G71" s="179"/>
      <c r="H71" s="180" t="str">
        <f>IF(H69&lt;&gt;" ",IF(ISERROR(HLOOKUP(DATEVALUE(CONCATENATE(H69,"/",7,"/",YEAR(année))),res,2,FALSE))," ",HLOOKUP(DATEVALUE(CONCATENATE(H69,"/",7,"/",YEAR(année))),res,2,FALSE))," ")</f>
        <v xml:space="preserve"> </v>
      </c>
      <c r="I71" s="179"/>
      <c r="J71" s="180" t="str">
        <f>IF(J69&lt;&gt;" ",IF(ISERROR(HLOOKUP(DATEVALUE(CONCATENATE(J69,"/",7,"/",YEAR(année))),res,2,FALSE))," ",HLOOKUP(DATEVALUE(CONCATENATE(J69,"/",7,"/",YEAR(année))),res,2,FALSE))," ")</f>
        <v xml:space="preserve"> </v>
      </c>
      <c r="K71" s="179"/>
      <c r="L71" s="180" t="str">
        <f>IF(L69&lt;&gt;" ",IF(ISERROR(HLOOKUP(DATEVALUE(CONCATENATE(L69,"/",7,"/",YEAR(année))),res,2,FALSE))," ",HLOOKUP(DATEVALUE(CONCATENATE(L69,"/",7,"/",YEAR(année))),res,2,FALSE))," ")</f>
        <v xml:space="preserve"> </v>
      </c>
      <c r="M71" s="179"/>
      <c r="N71" s="199" t="str">
        <f>IF(N69&lt;&gt;" ",IF(ISERROR(HLOOKUP(DATEVALUE(CONCATENATE(N69,"/",7,"/",YEAR(année))),res,2,FALSE))," ",HLOOKUP(DATEVALUE(CONCATENATE(N69,"/",7,"/",YEAR(année))),res,2,FALSE))," ")</f>
        <v xml:space="preserve"> </v>
      </c>
      <c r="O71" s="200"/>
      <c r="P71" s="114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14"/>
      <c r="AU71" s="223" t="str">
        <f>IF(AU69&lt;&gt;" ",IF(ISERROR(HLOOKUP(DATEVALUE(CONCATENATE(AU69,"/",8,"/",YEAR(année))),res,2,FALSE))," ",HLOOKUP(DATEVALUE(CONCATENATE(AU69,"/",8,"/",YEAR(année))),res,2,FALSE))," ")</f>
        <v xml:space="preserve"> </v>
      </c>
      <c r="AV71" s="215"/>
      <c r="AW71" s="180" t="str">
        <f>IF(AW69&lt;&gt;" ",IF(ISERROR(HLOOKUP(DATEVALUE(CONCATENATE(AW69,"/",8,"/",YEAR(année))),res,2,FALSE))," ",HLOOKUP(DATEVALUE(CONCATENATE(AW69,"/",8,"/",YEAR(année))),res,2,FALSE))," ")</f>
        <v xml:space="preserve"> </v>
      </c>
      <c r="AX71" s="179"/>
      <c r="AY71" s="180" t="str">
        <f>IF(AY69&lt;&gt;" ",IF(ISERROR(HLOOKUP(DATEVALUE(CONCATENATE(AY69,"/",8,"/",YEAR(année))),res,2,FALSE))," ",HLOOKUP(DATEVALUE(CONCATENATE(AY69,"/",8,"/",YEAR(année))),res,2,FALSE))," ")</f>
        <v xml:space="preserve"> </v>
      </c>
      <c r="AZ71" s="179"/>
      <c r="BA71" s="225" t="str">
        <f>IF(BA69&lt;&gt;" ",IF(ISERROR(HLOOKUP(DATEVALUE(CONCATENATE(BA69,"/",8,"/",YEAR(année))),res,2,FALSE))," ",HLOOKUP(DATEVALUE(CONCATENATE(BA69,"/",8,"/",YEAR(année))),res,2,FALSE))," ")</f>
        <v xml:space="preserve"> </v>
      </c>
      <c r="BB71" s="182"/>
      <c r="BC71" s="180" t="str">
        <f>IF(BC69&lt;&gt;" ",IF(ISERROR(HLOOKUP(DATEVALUE(CONCATENATE(BC69,"/",8,"/",YEAR(année))),res,2,FALSE))," ",HLOOKUP(DATEVALUE(CONCATENATE(BC69,"/",8,"/",YEAR(année))),res,2,FALSE))," ")</f>
        <v xml:space="preserve"> </v>
      </c>
      <c r="BD71" s="179"/>
      <c r="BE71" s="210" t="str">
        <f>IF(BE69&lt;&gt;" ",IF(ISERROR(HLOOKUP(DATEVALUE(CONCATENATE(BE69,"/",8,"/",YEAR(année))),res,2,FALSE))," ",HLOOKUP(DATEVALUE(CONCATENATE(BE69,"/",8,"/",YEAR(année))),res,2,FALSE))," ")</f>
        <v>l</v>
      </c>
      <c r="BF71" s="211"/>
      <c r="BG71" s="212" t="str">
        <f>IF(BG69&lt;&gt;" ",IF(ISERROR(HLOOKUP(DATEVALUE(CONCATENATE(BG69,"/",8,"/",YEAR(année))),res,2,FALSE))," ",HLOOKUP(DATEVALUE(CONCATENATE(BG69,"/",8,"/",YEAR(année))),res,2,FALSE))," ")</f>
        <v xml:space="preserve"> </v>
      </c>
      <c r="BH71" s="213"/>
    </row>
    <row r="72" spans="1:60" s="111" customFormat="1" ht="19.8">
      <c r="A72" s="100"/>
      <c r="B72" s="177">
        <f>IF(N69&lt;31,N69+1," ")</f>
        <v>25</v>
      </c>
      <c r="C72" s="176"/>
      <c r="D72" s="175">
        <f>IF(B72&lt;31,B72+1," ")</f>
        <v>26</v>
      </c>
      <c r="E72" s="176"/>
      <c r="F72" s="175">
        <f>IF(D72&lt;31,D72+1," ")</f>
        <v>27</v>
      </c>
      <c r="G72" s="176"/>
      <c r="H72" s="175">
        <f>IF(F72&lt;31,F72+1," ")</f>
        <v>28</v>
      </c>
      <c r="I72" s="176"/>
      <c r="J72" s="175">
        <f>IF(H72&lt;31,H72+1," ")</f>
        <v>29</v>
      </c>
      <c r="K72" s="176"/>
      <c r="L72" s="175">
        <f>IF(J72&lt;31,J72+1," ")</f>
        <v>30</v>
      </c>
      <c r="M72" s="176"/>
      <c r="N72" s="189">
        <f>IF(L72&lt;31,L72+1," ")</f>
        <v>31</v>
      </c>
      <c r="O72" s="190"/>
      <c r="P72" s="123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23"/>
      <c r="AU72" s="177">
        <f>IF(BG69&lt;31,BG69+1," ")</f>
        <v>29</v>
      </c>
      <c r="AV72" s="176"/>
      <c r="AW72" s="175">
        <f>IF(AU72&lt;31,AU72+1," ")</f>
        <v>30</v>
      </c>
      <c r="AX72" s="176"/>
      <c r="AY72" s="175">
        <f>IF(AW72&lt;31,AW72+1," ")</f>
        <v>31</v>
      </c>
      <c r="AZ72" s="176"/>
      <c r="BA72" s="175" t="str">
        <f>IF(AY72&lt;31,AY72+1," ")</f>
        <v xml:space="preserve"> </v>
      </c>
      <c r="BB72" s="176"/>
      <c r="BC72" s="175" t="str">
        <f>IF(BA72&lt;31,BA72+1," ")</f>
        <v xml:space="preserve"> </v>
      </c>
      <c r="BD72" s="176"/>
      <c r="BE72" s="175" t="str">
        <f>IF(BC72&lt;31,BC72+1," ")</f>
        <v xml:space="preserve"> </v>
      </c>
      <c r="BF72" s="176"/>
      <c r="BG72" s="189" t="str">
        <f>IF(BE72&lt;31,BE72+1," ")</f>
        <v xml:space="preserve"> </v>
      </c>
      <c r="BH72" s="190"/>
    </row>
    <row r="73" spans="1:60" ht="19.8" hidden="1">
      <c r="A73" s="1"/>
      <c r="B73" s="201" t="str">
        <f t="shared" ref="B73:N73" si="50">IF(B72=" "," ",HLOOKUP(B72,search,15,FALSE()))</f>
        <v/>
      </c>
      <c r="C73" s="202"/>
      <c r="D73" s="203" t="str">
        <f t="shared" si="50"/>
        <v/>
      </c>
      <c r="E73" s="202"/>
      <c r="F73" s="203" t="str">
        <f t="shared" si="50"/>
        <v/>
      </c>
      <c r="G73" s="202"/>
      <c r="H73" s="203" t="str">
        <f t="shared" si="50"/>
        <v/>
      </c>
      <c r="I73" s="202"/>
      <c r="J73" s="203" t="str">
        <f t="shared" si="50"/>
        <v/>
      </c>
      <c r="K73" s="202"/>
      <c r="L73" s="203" t="str">
        <f t="shared" si="50"/>
        <v/>
      </c>
      <c r="M73" s="202"/>
      <c r="N73" s="204" t="str">
        <f t="shared" si="50"/>
        <v/>
      </c>
      <c r="O73" s="205"/>
      <c r="P73" s="112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12"/>
      <c r="AU73" s="201" t="str">
        <f t="shared" ref="AU73:BG73" si="51">IF(AU72=" "," ",HLOOKUP(AU72,search,17,FALSE()))</f>
        <v/>
      </c>
      <c r="AV73" s="202"/>
      <c r="AW73" s="203" t="str">
        <f t="shared" si="51"/>
        <v/>
      </c>
      <c r="AX73" s="202"/>
      <c r="AY73" s="203" t="str">
        <f t="shared" si="51"/>
        <v/>
      </c>
      <c r="AZ73" s="202"/>
      <c r="BA73" s="203" t="str">
        <f t="shared" si="51"/>
        <v xml:space="preserve"> </v>
      </c>
      <c r="BB73" s="202"/>
      <c r="BC73" s="203" t="str">
        <f t="shared" si="51"/>
        <v xml:space="preserve"> </v>
      </c>
      <c r="BD73" s="202"/>
      <c r="BE73" s="203" t="str">
        <f t="shared" si="51"/>
        <v xml:space="preserve"> </v>
      </c>
      <c r="BF73" s="202"/>
      <c r="BG73" s="204" t="str">
        <f t="shared" si="51"/>
        <v xml:space="preserve"> </v>
      </c>
      <c r="BH73" s="205"/>
    </row>
    <row r="74" spans="1:60" s="102" customFormat="1" ht="15">
      <c r="A74" s="101"/>
      <c r="B74" s="178" t="str">
        <f>IF(B72&lt;&gt;" ",IF(ISERROR(HLOOKUP(DATEVALUE(CONCATENATE(B72,"/",7,"/",YEAR(année))),res,2,FALSE))," ",HLOOKUP(DATEVALUE(CONCATENATE(B72,"/",7,"/",YEAR(année))),res,2,FALSE))," ")</f>
        <v xml:space="preserve"> </v>
      </c>
      <c r="C74" s="179"/>
      <c r="D74" s="180" t="str">
        <f>IF(D72&lt;&gt;" ",IF(ISERROR(HLOOKUP(DATEVALUE(CONCATENATE(D72,"/",7,"/",YEAR(année))),res,2,FALSE))," ",HLOOKUP(DATEVALUE(CONCATENATE(D72,"/",7,"/",YEAR(année))),res,2,FALSE))," ")</f>
        <v xml:space="preserve"> </v>
      </c>
      <c r="E74" s="179"/>
      <c r="F74" s="180" t="str">
        <f>IF(F72&lt;&gt;" ",IF(ISERROR(HLOOKUP(DATEVALUE(CONCATENATE(F72,"/",7,"/",YEAR(année))),res,2,FALSE))," ",HLOOKUP(DATEVALUE(CONCATENATE(F72,"/",7,"/",YEAR(année))),res,2,FALSE))," ")</f>
        <v xml:space="preserve"> </v>
      </c>
      <c r="G74" s="179"/>
      <c r="H74" s="180" t="str">
        <f>IF(H72&lt;&gt;" ",IF(ISERROR(HLOOKUP(DATEVALUE(CONCATENATE(H72,"/",7,"/",YEAR(année))),res,2,FALSE))," ",HLOOKUP(DATEVALUE(CONCATENATE(H72,"/",7,"/",YEAR(année))),res,2,FALSE))," ")</f>
        <v>l</v>
      </c>
      <c r="I74" s="179"/>
      <c r="J74" s="180" t="str">
        <f>IF(J72&lt;&gt;" ",IF(ISERROR(HLOOKUP(DATEVALUE(CONCATENATE(J72,"/",7,"/",YEAR(année))),res,2,FALSE))," ",HLOOKUP(DATEVALUE(CONCATENATE(J72,"/",7,"/",YEAR(année))),res,2,FALSE))," ")</f>
        <v xml:space="preserve"> </v>
      </c>
      <c r="K74" s="179"/>
      <c r="L74" s="180" t="str">
        <f>IF(L72&lt;&gt;" ",IF(ISERROR(HLOOKUP(DATEVALUE(CONCATENATE(L72,"/",7,"/",YEAR(année))),res,2,FALSE))," ",HLOOKUP(DATEVALUE(CONCATENATE(L72,"/",7,"/",YEAR(année))),res,2,FALSE))," ")</f>
        <v xml:space="preserve"> </v>
      </c>
      <c r="M74" s="179"/>
      <c r="N74" s="199" t="str">
        <f>IF(N72&lt;&gt;" ",IF(ISERROR(HLOOKUP(DATEVALUE(CONCATENATE(N72,"/",7,"/",YEAR(année))),res,2,FALSE))," ",HLOOKUP(DATEVALUE(CONCATENATE(N72,"/",7,"/",YEAR(année))),res,2,FALSE))," ")</f>
        <v xml:space="preserve"> </v>
      </c>
      <c r="O74" s="200"/>
      <c r="P74" s="114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14"/>
      <c r="AU74" s="178" t="str">
        <f>IF(AU72&lt;&gt;" ",IF(ISERROR(HLOOKUP(DATEVALUE(CONCATENATE(AU72,"/",8,"/",YEAR(année))),res,2,FALSE))," ",HLOOKUP(DATEVALUE(CONCATENATE(AU72,"/",8,"/",YEAR(année))),res,2,FALSE))," ")</f>
        <v xml:space="preserve"> </v>
      </c>
      <c r="AV74" s="179"/>
      <c r="AW74" s="180" t="str">
        <f>IF(AW72&lt;&gt;" ",IF(ISERROR(HLOOKUP(DATEVALUE(CONCATENATE(AW72,"/",8,"/",YEAR(année))),res,2,FALSE))," ",HLOOKUP(DATEVALUE(CONCATENATE(AW72,"/",8,"/",YEAR(année))),res,2,FALSE))," ")</f>
        <v xml:space="preserve"> </v>
      </c>
      <c r="AX74" s="179"/>
      <c r="AY74" s="180" t="str">
        <f>IF(AY72&lt;&gt;" ",IF(ISERROR(HLOOKUP(DATEVALUE(CONCATENATE(AY72,"/",8,"/",YEAR(année))),res,2,FALSE))," ",HLOOKUP(DATEVALUE(CONCATENATE(AY72,"/",8,"/",YEAR(année))),res,2,FALSE))," ")</f>
        <v xml:space="preserve"> </v>
      </c>
      <c r="AZ74" s="179"/>
      <c r="BA74" s="180" t="str">
        <f>IF(BA72&lt;&gt;" ",IF(ISERROR(HLOOKUP(DATEVALUE(CONCATENATE(BA72,"/",8,"/",YEAR(année))),res,2,FALSE))," ",HLOOKUP(DATEVALUE(CONCATENATE(BA72,"/",8,"/",YEAR(année))),res,2,FALSE))," ")</f>
        <v xml:space="preserve"> </v>
      </c>
      <c r="BB74" s="179"/>
      <c r="BC74" s="180" t="str">
        <f>IF(BC72&lt;&gt;" ",IF(ISERROR(HLOOKUP(DATEVALUE(CONCATENATE(BC72,"/",8,"/",YEAR(année))),res,2,FALSE))," ",HLOOKUP(DATEVALUE(CONCATENATE(BC72,"/",8,"/",YEAR(année))),res,2,FALSE))," ")</f>
        <v xml:space="preserve"> </v>
      </c>
      <c r="BD74" s="179"/>
      <c r="BE74" s="210" t="str">
        <f>IF(BE72&lt;&gt;" ",IF(ISERROR(HLOOKUP(DATEVALUE(CONCATENATE(BE72,"/",8,"/",YEAR(année))),res,2,FALSE))," ",HLOOKUP(DATEVALUE(CONCATENATE(BE72,"/",8,"/",YEAR(année))),res,2,FALSE))," ")</f>
        <v xml:space="preserve"> </v>
      </c>
      <c r="BF74" s="211"/>
      <c r="BG74" s="212" t="str">
        <f>IF(BG72&lt;&gt;" ",IF(ISERROR(HLOOKUP(DATEVALUE(CONCATENATE(BG72,"/",8,"/",YEAR(année))),res,2,FALSE))," ",HLOOKUP(DATEVALUE(CONCATENATE(BG72,"/",8,"/",YEAR(année))),res,2,FALSE))," ")</f>
        <v xml:space="preserve"> </v>
      </c>
      <c r="BH74" s="213"/>
    </row>
    <row r="75" spans="1:60" s="111" customFormat="1" ht="19.8">
      <c r="A75" s="100"/>
      <c r="B75" s="177" t="str">
        <f>IF(N72&lt;31,N72+1," ")</f>
        <v xml:space="preserve"> </v>
      </c>
      <c r="C75" s="176"/>
      <c r="D75" s="175" t="str">
        <f>IF(B75&lt;31,B75+1," ")</f>
        <v xml:space="preserve"> </v>
      </c>
      <c r="E75" s="176"/>
      <c r="F75" s="175" t="str">
        <f>IF(D75&lt;31,D75+1," ")</f>
        <v xml:space="preserve"> </v>
      </c>
      <c r="G75" s="176"/>
      <c r="H75" s="175" t="str">
        <f>IF(F75&lt;31,F75+1," ")</f>
        <v xml:space="preserve"> </v>
      </c>
      <c r="I75" s="176"/>
      <c r="J75" s="175" t="str">
        <f>IF(H75&lt;31,H75+1," ")</f>
        <v xml:space="preserve"> </v>
      </c>
      <c r="K75" s="176"/>
      <c r="L75" s="175" t="str">
        <f>IF(J75&lt;31,J75+1," ")</f>
        <v xml:space="preserve"> </v>
      </c>
      <c r="M75" s="176"/>
      <c r="N75" s="189" t="str">
        <f>IF(L75&lt;31,L75+1," ")</f>
        <v xml:space="preserve"> </v>
      </c>
      <c r="O75" s="190"/>
      <c r="P75" s="123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23"/>
      <c r="AU75" s="177" t="str">
        <f>IF(BG72&lt;31,BG72+1," ")</f>
        <v xml:space="preserve"> </v>
      </c>
      <c r="AV75" s="176"/>
      <c r="AW75" s="175" t="str">
        <f>IF(AU75&lt;31,AU75+1," ")</f>
        <v xml:space="preserve"> </v>
      </c>
      <c r="AX75" s="176"/>
      <c r="AY75" s="175" t="str">
        <f>IF(AW75&lt;31,AW75+1," ")</f>
        <v xml:space="preserve"> </v>
      </c>
      <c r="AZ75" s="176"/>
      <c r="BA75" s="175" t="str">
        <f>IF(AY75&lt;31,AY75+1," ")</f>
        <v xml:space="preserve"> </v>
      </c>
      <c r="BB75" s="176"/>
      <c r="BC75" s="175" t="str">
        <f>IF(BA75&lt;31,BA75+1," ")</f>
        <v xml:space="preserve"> </v>
      </c>
      <c r="BD75" s="176"/>
      <c r="BE75" s="175" t="str">
        <f>IF(BC75&lt;31,BC75+1," ")</f>
        <v xml:space="preserve"> </v>
      </c>
      <c r="BF75" s="176"/>
      <c r="BG75" s="189" t="str">
        <f>IF(BE75&lt;31,BE75+1," ")</f>
        <v xml:space="preserve"> </v>
      </c>
      <c r="BH75" s="190"/>
    </row>
    <row r="76" spans="1:60" ht="19.8" hidden="1">
      <c r="A76" s="1"/>
      <c r="B76" s="201" t="str">
        <f t="shared" ref="B76:N76" si="52">IF(B75=" "," ",HLOOKUP(B75,search,15,FALSE()))</f>
        <v xml:space="preserve"> </v>
      </c>
      <c r="C76" s="202"/>
      <c r="D76" s="203" t="str">
        <f t="shared" si="52"/>
        <v xml:space="preserve"> </v>
      </c>
      <c r="E76" s="202"/>
      <c r="F76" s="203" t="str">
        <f t="shared" si="52"/>
        <v xml:space="preserve"> </v>
      </c>
      <c r="G76" s="202"/>
      <c r="H76" s="203" t="str">
        <f t="shared" si="52"/>
        <v xml:space="preserve"> </v>
      </c>
      <c r="I76" s="202"/>
      <c r="J76" s="203" t="str">
        <f t="shared" si="52"/>
        <v xml:space="preserve"> </v>
      </c>
      <c r="K76" s="202"/>
      <c r="L76" s="203" t="str">
        <f t="shared" si="52"/>
        <v xml:space="preserve"> </v>
      </c>
      <c r="M76" s="202"/>
      <c r="N76" s="204" t="str">
        <f t="shared" si="52"/>
        <v xml:space="preserve"> </v>
      </c>
      <c r="O76" s="205"/>
      <c r="P76" s="112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12"/>
      <c r="AU76" s="201" t="str">
        <f t="shared" ref="AU76:BG76" si="53">IF(AU75=" "," ",HLOOKUP(AU75,search,17,FALSE()))</f>
        <v xml:space="preserve"> </v>
      </c>
      <c r="AV76" s="202"/>
      <c r="AW76" s="203" t="str">
        <f t="shared" si="53"/>
        <v xml:space="preserve"> </v>
      </c>
      <c r="AX76" s="202"/>
      <c r="AY76" s="203" t="str">
        <f t="shared" si="53"/>
        <v xml:space="preserve"> </v>
      </c>
      <c r="AZ76" s="202"/>
      <c r="BA76" s="203" t="str">
        <f t="shared" si="53"/>
        <v xml:space="preserve"> </v>
      </c>
      <c r="BB76" s="202"/>
      <c r="BC76" s="203" t="str">
        <f t="shared" si="53"/>
        <v xml:space="preserve"> </v>
      </c>
      <c r="BD76" s="202"/>
      <c r="BE76" s="203" t="str">
        <f t="shared" si="53"/>
        <v xml:space="preserve"> </v>
      </c>
      <c r="BF76" s="202"/>
      <c r="BG76" s="204" t="str">
        <f t="shared" si="53"/>
        <v xml:space="preserve"> </v>
      </c>
      <c r="BH76" s="205"/>
    </row>
    <row r="77" spans="1:60" s="102" customFormat="1" ht="18" thickBot="1">
      <c r="A77" s="101"/>
      <c r="B77" s="172" t="str">
        <f>IF(B75&lt;&gt;" ",IF(ISERROR(HLOOKUP(DATEVALUE(CONCATENATE(B75,"/",7,"/",YEAR(année))),res,2,FALSE))," ",HLOOKUP(DATEVALUE(CONCATENATE(B75,"/",7,"/",YEAR(année))),res,2,FALSE))," ")</f>
        <v xml:space="preserve"> </v>
      </c>
      <c r="C77" s="173"/>
      <c r="D77" s="174" t="str">
        <f>IF(D75&lt;&gt;" ",IF(ISERROR(HLOOKUP(DATEVALUE(CONCATENATE(D75,"/",7,"/",YEAR(année))),res,2,FALSE))," ",HLOOKUP(DATEVALUE(CONCATENATE(D75,"/",7,"/",YEAR(année))),res,2,FALSE))," ")</f>
        <v xml:space="preserve"> </v>
      </c>
      <c r="E77" s="173"/>
      <c r="F77" s="174" t="str">
        <f>IF(F75&lt;&gt;" ",IF(ISERROR(HLOOKUP(DATEVALUE(CONCATENATE(F75,"/",7,"/",YEAR(année))),res,2,FALSE))," ",HLOOKUP(DATEVALUE(CONCATENATE(F75,"/",7,"/",YEAR(année))),res,2,FALSE))," ")</f>
        <v xml:space="preserve"> </v>
      </c>
      <c r="G77" s="173"/>
      <c r="H77" s="174" t="str">
        <f>IF(H75&lt;&gt;" ",IF(ISERROR(HLOOKUP(DATEVALUE(CONCATENATE(H75,"/",7,"/",YEAR(année))),res,2,FALSE))," ",HLOOKUP(DATEVALUE(CONCATENATE(H75,"/",7,"/",YEAR(année))),res,2,FALSE))," ")</f>
        <v xml:space="preserve"> </v>
      </c>
      <c r="I77" s="173"/>
      <c r="J77" s="174" t="str">
        <f>IF(J75&lt;&gt;" ",IF(ISERROR(HLOOKUP(DATEVALUE(CONCATENATE(J75,"/",7,"/",YEAR(année))),res,2,FALSE))," ",HLOOKUP(DATEVALUE(CONCATENATE(J75,"/",7,"/",YEAR(année))),res,2,FALSE))," ")</f>
        <v xml:space="preserve"> </v>
      </c>
      <c r="K77" s="173"/>
      <c r="L77" s="174" t="str">
        <f>IF(L75&lt;&gt;" ",IF(ISERROR(HLOOKUP(DATEVALUE(CONCATENATE(L75,"/",7,"/",YEAR(année))),res,2,FALSE))," ",HLOOKUP(DATEVALUE(CONCATENATE(L75,"/",7,"/",YEAR(année))),res,2,FALSE))," ")</f>
        <v xml:space="preserve"> </v>
      </c>
      <c r="M77" s="173"/>
      <c r="N77" s="191" t="str">
        <f>IF(N75&lt;&gt;" ",IF(ISERROR(HLOOKUP(DATEVALUE(CONCATENATE(N75,"/",7,"/",YEAR(année))),res,2,FALSE))," ",HLOOKUP(DATEVALUE(CONCATENATE(N75,"/",7,"/",YEAR(année))),res,2,FALSE))," ")</f>
        <v xml:space="preserve"> </v>
      </c>
      <c r="O77" s="192"/>
      <c r="P77" s="114"/>
      <c r="Q77" s="135"/>
      <c r="R77" s="138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14"/>
      <c r="AU77" s="172" t="str">
        <f>IF(AU75&lt;&gt;" ",IF(ISERROR(HLOOKUP(DATEVALUE(CONCATENATE(AU75,"/",8,"/",YEAR(année))),res,2,FALSE))," ",HLOOKUP(DATEVALUE(CONCATENATE(AU75,"/",8,"/",YEAR(année))),res,2,FALSE))," ")</f>
        <v xml:space="preserve"> </v>
      </c>
      <c r="AV77" s="173"/>
      <c r="AW77" s="174" t="str">
        <f>IF(AW75&lt;&gt;" ",IF(ISERROR(HLOOKUP(DATEVALUE(CONCATENATE(AW75,"/",8,"/",YEAR(année))),res,2,FALSE))," ",HLOOKUP(DATEVALUE(CONCATENATE(AW75,"/",8,"/",YEAR(année))),res,2,FALSE))," ")</f>
        <v xml:space="preserve"> </v>
      </c>
      <c r="AX77" s="173"/>
      <c r="AY77" s="174" t="str">
        <f>IF(AY75&lt;&gt;" ",IF(ISERROR(HLOOKUP(DATEVALUE(CONCATENATE(AY75,"/",8,"/",YEAR(année))),res,2,FALSE))," ",HLOOKUP(DATEVALUE(CONCATENATE(AY75,"/",8,"/",YEAR(année))),res,2,FALSE))," ")</f>
        <v xml:space="preserve"> </v>
      </c>
      <c r="AZ77" s="173"/>
      <c r="BA77" s="174" t="str">
        <f>IF(BA75&lt;&gt;" ",IF(ISERROR(HLOOKUP(DATEVALUE(CONCATENATE(BA75,"/",8,"/",YEAR(année))),res,2,FALSE))," ",HLOOKUP(DATEVALUE(CONCATENATE(BA75,"/",8,"/",YEAR(année))),res,2,FALSE))," ")</f>
        <v xml:space="preserve"> </v>
      </c>
      <c r="BB77" s="173"/>
      <c r="BC77" s="174" t="str">
        <f>IF(BC75&lt;&gt;" ",IF(ISERROR(HLOOKUP(DATEVALUE(CONCATENATE(BC75,"/",8,"/",YEAR(année))),res,2,FALSE))," ",HLOOKUP(DATEVALUE(CONCATENATE(BC75,"/",8,"/",YEAR(année))),res,2,FALSE))," ")</f>
        <v xml:space="preserve"> </v>
      </c>
      <c r="BD77" s="173"/>
      <c r="BE77" s="208" t="str">
        <f>IF(BE75&lt;&gt;" ",IF(ISERROR(HLOOKUP(DATEVALUE(CONCATENATE(BE75,"/",8,"/",YEAR(année))),res,2,FALSE))," ",HLOOKUP(DATEVALUE(CONCATENATE(BE75,"/",8,"/",YEAR(année))),res,2,FALSE))," ")</f>
        <v xml:space="preserve"> </v>
      </c>
      <c r="BF77" s="209"/>
      <c r="BG77" s="206" t="str">
        <f>IF(BG75&lt;&gt;" ",IF(ISERROR(HLOOKUP(DATEVALUE(CONCATENATE(BG75,"/",8,"/",YEAR(année))),res,2,FALSE))," ",HLOOKUP(DATEVALUE(CONCATENATE(BG75,"/",8,"/",YEAR(année))),res,2,FALSE))," ")</f>
        <v xml:space="preserve"> </v>
      </c>
      <c r="BH77" s="207"/>
    </row>
    <row r="78" spans="1:60" ht="10.050000000000001" customHeight="1" thickTop="1">
      <c r="A78" s="1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12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12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3"/>
      <c r="BF78" s="3"/>
      <c r="BG78" s="3"/>
      <c r="BH78" s="3"/>
    </row>
    <row r="79" spans="1:60" ht="15.6">
      <c r="A79" s="1"/>
      <c r="B79" s="144"/>
      <c r="C79" s="144"/>
      <c r="D79" s="144"/>
      <c r="E79" s="144"/>
      <c r="F79" s="144"/>
      <c r="G79" s="141"/>
      <c r="H79" s="149" t="s">
        <v>141</v>
      </c>
      <c r="I79" s="147">
        <f>E1-1938</f>
        <v>84</v>
      </c>
      <c r="J79" s="148" t="s">
        <v>142</v>
      </c>
      <c r="K79" s="147"/>
      <c r="L79" s="171">
        <v>35232</v>
      </c>
      <c r="M79" s="171"/>
      <c r="N79" s="124"/>
      <c r="O79" s="124"/>
      <c r="P79" s="112"/>
      <c r="Q79" s="150"/>
      <c r="R79" s="151" t="s">
        <v>124</v>
      </c>
      <c r="S79" s="150">
        <f>E1-1982</f>
        <v>40</v>
      </c>
      <c r="T79" s="152" t="s">
        <v>125</v>
      </c>
      <c r="U79" s="150"/>
      <c r="V79" s="145"/>
      <c r="W79" s="145"/>
      <c r="X79" s="145"/>
      <c r="Y79" s="145"/>
      <c r="Z79" s="160"/>
      <c r="AA79" s="161" t="s">
        <v>128</v>
      </c>
      <c r="AB79" s="160">
        <f>E1-1962</f>
        <v>60</v>
      </c>
      <c r="AC79" s="162" t="s">
        <v>129</v>
      </c>
      <c r="AD79" s="160"/>
      <c r="AE79" s="121"/>
      <c r="AF79" s="145"/>
      <c r="AG79" s="145"/>
      <c r="AH79" s="145"/>
      <c r="AI79" s="145"/>
      <c r="AJ79" s="145"/>
      <c r="AK79" s="141"/>
      <c r="AL79" s="149" t="s">
        <v>133</v>
      </c>
      <c r="AM79" s="147">
        <f>E1-1936</f>
        <v>86</v>
      </c>
      <c r="AN79" s="148" t="s">
        <v>109</v>
      </c>
      <c r="AO79" s="147"/>
      <c r="AP79" s="121"/>
      <c r="AQ79" s="121"/>
      <c r="AR79" s="121"/>
      <c r="AS79" s="121"/>
      <c r="AT79" s="112"/>
      <c r="AU79" s="150"/>
      <c r="AV79" s="151" t="s">
        <v>136</v>
      </c>
      <c r="AW79" s="150">
        <f>E1-1959</f>
        <v>63</v>
      </c>
      <c r="AX79" s="152" t="s">
        <v>146</v>
      </c>
      <c r="AY79" s="150"/>
      <c r="AZ79" s="150"/>
      <c r="BA79" s="151" t="s">
        <v>138</v>
      </c>
      <c r="BB79" s="150">
        <f>E1-2020</f>
        <v>2</v>
      </c>
      <c r="BC79" s="152" t="s">
        <v>139</v>
      </c>
      <c r="BD79" s="150"/>
      <c r="BE79" s="3"/>
      <c r="BF79" s="3"/>
      <c r="BG79" s="3"/>
      <c r="BH79" s="3"/>
    </row>
    <row r="80" spans="1:60" ht="16.2" thickBot="1">
      <c r="A80" s="1"/>
      <c r="B80" s="156"/>
      <c r="C80" s="159" t="s">
        <v>121</v>
      </c>
      <c r="D80" s="156">
        <f>E1-1950</f>
        <v>72</v>
      </c>
      <c r="E80" s="158" t="s">
        <v>120</v>
      </c>
      <c r="F80" s="156"/>
      <c r="G80" s="141"/>
      <c r="H80" s="149" t="s">
        <v>122</v>
      </c>
      <c r="I80" s="147">
        <f>E1-1936</f>
        <v>86</v>
      </c>
      <c r="J80" s="148" t="s">
        <v>123</v>
      </c>
      <c r="K80" s="147"/>
      <c r="L80" s="156"/>
      <c r="M80" s="159" t="s">
        <v>145</v>
      </c>
      <c r="N80" s="156">
        <f>E1-1931</f>
        <v>91</v>
      </c>
      <c r="O80" s="158" t="s">
        <v>116</v>
      </c>
      <c r="P80" s="156"/>
      <c r="Q80" s="150"/>
      <c r="R80" s="151" t="s">
        <v>130</v>
      </c>
      <c r="S80" s="150">
        <f>E1-2009</f>
        <v>13</v>
      </c>
      <c r="T80" s="152" t="s">
        <v>131</v>
      </c>
      <c r="U80" s="150"/>
      <c r="V80" s="141"/>
      <c r="W80" s="149" t="s">
        <v>126</v>
      </c>
      <c r="X80" s="147">
        <f>E1-1917</f>
        <v>105</v>
      </c>
      <c r="Y80" s="148" t="s">
        <v>127</v>
      </c>
      <c r="Z80" s="147"/>
      <c r="AA80" s="170">
        <v>5700</v>
      </c>
      <c r="AB80" s="170"/>
      <c r="AC80" s="143"/>
      <c r="AD80" s="143"/>
      <c r="AE80" s="112"/>
      <c r="AF80" s="150"/>
      <c r="AG80" s="151" t="s">
        <v>132</v>
      </c>
      <c r="AH80" s="150">
        <f>E1-1964</f>
        <v>58</v>
      </c>
      <c r="AI80" s="152" t="s">
        <v>127</v>
      </c>
      <c r="AJ80" s="150"/>
      <c r="AK80" s="141"/>
      <c r="AL80" s="149" t="s">
        <v>134</v>
      </c>
      <c r="AM80" s="147">
        <f>E1-1941</f>
        <v>81</v>
      </c>
      <c r="AN80" s="148" t="s">
        <v>109</v>
      </c>
      <c r="AO80" s="147"/>
      <c r="AP80" s="112"/>
      <c r="AQ80" s="112"/>
      <c r="AR80" s="112"/>
      <c r="AS80" s="112"/>
      <c r="AT80" s="112"/>
      <c r="AU80" s="141"/>
      <c r="AV80" s="149" t="s">
        <v>135</v>
      </c>
      <c r="AW80" s="147">
        <f>E1-1942</f>
        <v>80</v>
      </c>
      <c r="AX80" s="148" t="s">
        <v>125</v>
      </c>
      <c r="AY80" s="147"/>
      <c r="AZ80" s="156"/>
      <c r="BA80" s="159" t="s">
        <v>137</v>
      </c>
      <c r="BB80" s="156">
        <f>E1-1948</f>
        <v>74</v>
      </c>
      <c r="BC80" s="158" t="s">
        <v>113</v>
      </c>
      <c r="BD80" s="156"/>
      <c r="BE80" s="1"/>
      <c r="BF80" s="1"/>
      <c r="BG80" s="1"/>
      <c r="BH80" s="1"/>
    </row>
    <row r="81" spans="1:60" ht="16.2" hidden="1" thickBot="1">
      <c r="A81" s="1"/>
      <c r="B81" s="122">
        <v>2</v>
      </c>
      <c r="C81" s="122"/>
      <c r="D81" s="122">
        <v>3</v>
      </c>
      <c r="E81" s="122"/>
      <c r="F81" s="122">
        <v>4</v>
      </c>
      <c r="G81" s="122"/>
      <c r="H81" s="122">
        <v>5</v>
      </c>
      <c r="I81" s="122"/>
      <c r="J81" s="122">
        <v>6</v>
      </c>
      <c r="K81" s="122"/>
      <c r="L81" s="122">
        <v>7</v>
      </c>
      <c r="M81" s="122"/>
      <c r="N81" s="122">
        <v>1</v>
      </c>
      <c r="O81" s="122"/>
      <c r="P81" s="112"/>
      <c r="Q81" s="146">
        <v>2</v>
      </c>
      <c r="R81" s="146"/>
      <c r="S81" s="146">
        <v>3</v>
      </c>
      <c r="T81" s="146"/>
      <c r="U81" s="146">
        <v>4</v>
      </c>
      <c r="V81" s="146"/>
      <c r="W81" s="146">
        <v>5</v>
      </c>
      <c r="X81" s="146"/>
      <c r="Y81" s="146">
        <v>6</v>
      </c>
      <c r="Z81" s="146"/>
      <c r="AA81" s="146">
        <v>7</v>
      </c>
      <c r="AB81" s="146"/>
      <c r="AC81" s="146">
        <v>1</v>
      </c>
      <c r="AD81" s="146"/>
      <c r="AE81" s="112"/>
      <c r="AF81" s="122">
        <v>2</v>
      </c>
      <c r="AG81" s="122"/>
      <c r="AH81" s="122">
        <v>3</v>
      </c>
      <c r="AI81" s="122"/>
      <c r="AJ81" s="122">
        <v>4</v>
      </c>
      <c r="AK81" s="122"/>
      <c r="AL81" s="122">
        <v>5</v>
      </c>
      <c r="AM81" s="122"/>
      <c r="AN81" s="122">
        <v>6</v>
      </c>
      <c r="AO81" s="122"/>
      <c r="AP81" s="122">
        <v>7</v>
      </c>
      <c r="AQ81" s="122"/>
      <c r="AR81" s="122">
        <v>1</v>
      </c>
      <c r="AS81" s="122"/>
      <c r="AT81" s="112"/>
      <c r="AU81" s="122">
        <v>2</v>
      </c>
      <c r="AV81" s="122"/>
      <c r="AW81" s="122">
        <v>3</v>
      </c>
      <c r="AX81" s="122"/>
      <c r="AY81" s="122">
        <v>4</v>
      </c>
      <c r="AZ81" s="122"/>
      <c r="BA81" s="122">
        <v>5</v>
      </c>
      <c r="BB81" s="122"/>
      <c r="BC81" s="122">
        <v>6</v>
      </c>
      <c r="BD81" s="122"/>
      <c r="BE81" s="2">
        <v>7</v>
      </c>
      <c r="BF81" s="2"/>
      <c r="BG81" s="2">
        <v>1</v>
      </c>
      <c r="BH81" s="2"/>
    </row>
    <row r="82" spans="1:60" ht="18" thickTop="1">
      <c r="A82" s="1"/>
      <c r="B82" s="221" t="str">
        <f>CalculDate!B19</f>
        <v>Septembre</v>
      </c>
      <c r="C82" s="222"/>
      <c r="D82" s="222"/>
      <c r="E82" s="222"/>
      <c r="F82" s="222"/>
      <c r="G82" s="222"/>
      <c r="H82" s="222"/>
      <c r="I82" s="222"/>
      <c r="J82" s="222"/>
      <c r="K82" s="222"/>
      <c r="L82" s="229">
        <f>YEAR(année)</f>
        <v>2022</v>
      </c>
      <c r="M82" s="229"/>
      <c r="N82" s="229"/>
      <c r="O82" s="230"/>
      <c r="P82" s="112"/>
      <c r="Q82" s="221" t="str">
        <f>CalculDate!B21</f>
        <v>Octobre</v>
      </c>
      <c r="R82" s="222"/>
      <c r="S82" s="222"/>
      <c r="T82" s="222"/>
      <c r="U82" s="222"/>
      <c r="V82" s="222"/>
      <c r="W82" s="222"/>
      <c r="X82" s="222"/>
      <c r="Y82" s="222"/>
      <c r="Z82" s="222"/>
      <c r="AA82" s="229">
        <f>YEAR(année)</f>
        <v>2022</v>
      </c>
      <c r="AB82" s="229"/>
      <c r="AC82" s="229"/>
      <c r="AD82" s="230"/>
      <c r="AE82" s="113"/>
      <c r="AF82" s="221" t="str">
        <f>CalculDate!B23</f>
        <v>Novembre</v>
      </c>
      <c r="AG82" s="222"/>
      <c r="AH82" s="222"/>
      <c r="AI82" s="222"/>
      <c r="AJ82" s="222"/>
      <c r="AK82" s="222"/>
      <c r="AL82" s="222"/>
      <c r="AM82" s="222"/>
      <c r="AN82" s="222"/>
      <c r="AO82" s="222"/>
      <c r="AP82" s="229">
        <f>YEAR(année)</f>
        <v>2022</v>
      </c>
      <c r="AQ82" s="229"/>
      <c r="AR82" s="229"/>
      <c r="AS82" s="230"/>
      <c r="AT82" s="112"/>
      <c r="AU82" s="221" t="str">
        <f>CalculDate!B25</f>
        <v>Décembre</v>
      </c>
      <c r="AV82" s="222"/>
      <c r="AW82" s="222"/>
      <c r="AX82" s="222"/>
      <c r="AY82" s="222"/>
      <c r="AZ82" s="222"/>
      <c r="BA82" s="222"/>
      <c r="BB82" s="222"/>
      <c r="BC82" s="222"/>
      <c r="BD82" s="222"/>
      <c r="BE82" s="229">
        <f>YEAR(année)</f>
        <v>2022</v>
      </c>
      <c r="BF82" s="229"/>
      <c r="BG82" s="229"/>
      <c r="BH82" s="230"/>
    </row>
    <row r="83" spans="1:60" s="133" customFormat="1" ht="17.399999999999999">
      <c r="A83" s="131"/>
      <c r="B83" s="193" t="s">
        <v>2</v>
      </c>
      <c r="C83" s="194"/>
      <c r="D83" s="195" t="s">
        <v>3</v>
      </c>
      <c r="E83" s="194"/>
      <c r="F83" s="195" t="s">
        <v>4</v>
      </c>
      <c r="G83" s="194"/>
      <c r="H83" s="195" t="s">
        <v>5</v>
      </c>
      <c r="I83" s="194"/>
      <c r="J83" s="195" t="s">
        <v>6</v>
      </c>
      <c r="K83" s="194"/>
      <c r="L83" s="195" t="s">
        <v>7</v>
      </c>
      <c r="M83" s="196"/>
      <c r="N83" s="197" t="s">
        <v>8</v>
      </c>
      <c r="O83" s="198"/>
      <c r="P83" s="131"/>
      <c r="Q83" s="193" t="s">
        <v>2</v>
      </c>
      <c r="R83" s="194"/>
      <c r="S83" s="195" t="s">
        <v>3</v>
      </c>
      <c r="T83" s="194"/>
      <c r="U83" s="195" t="s">
        <v>4</v>
      </c>
      <c r="V83" s="194"/>
      <c r="W83" s="195" t="s">
        <v>5</v>
      </c>
      <c r="X83" s="194"/>
      <c r="Y83" s="195" t="s">
        <v>6</v>
      </c>
      <c r="Z83" s="194"/>
      <c r="AA83" s="195" t="s">
        <v>7</v>
      </c>
      <c r="AB83" s="220"/>
      <c r="AC83" s="197" t="s">
        <v>8</v>
      </c>
      <c r="AD83" s="198"/>
      <c r="AE83" s="132"/>
      <c r="AF83" s="193" t="s">
        <v>2</v>
      </c>
      <c r="AG83" s="194"/>
      <c r="AH83" s="195" t="s">
        <v>3</v>
      </c>
      <c r="AI83" s="194"/>
      <c r="AJ83" s="195" t="s">
        <v>4</v>
      </c>
      <c r="AK83" s="194"/>
      <c r="AL83" s="195" t="s">
        <v>5</v>
      </c>
      <c r="AM83" s="194"/>
      <c r="AN83" s="195" t="s">
        <v>6</v>
      </c>
      <c r="AO83" s="194"/>
      <c r="AP83" s="195" t="s">
        <v>7</v>
      </c>
      <c r="AQ83" s="220"/>
      <c r="AR83" s="197" t="s">
        <v>8</v>
      </c>
      <c r="AS83" s="198"/>
      <c r="AT83" s="131"/>
      <c r="AU83" s="193" t="s">
        <v>2</v>
      </c>
      <c r="AV83" s="194"/>
      <c r="AW83" s="195" t="s">
        <v>3</v>
      </c>
      <c r="AX83" s="194"/>
      <c r="AY83" s="195" t="s">
        <v>4</v>
      </c>
      <c r="AZ83" s="194"/>
      <c r="BA83" s="195" t="s">
        <v>5</v>
      </c>
      <c r="BB83" s="194"/>
      <c r="BC83" s="195" t="s">
        <v>6</v>
      </c>
      <c r="BD83" s="194"/>
      <c r="BE83" s="195" t="s">
        <v>7</v>
      </c>
      <c r="BF83" s="220"/>
      <c r="BG83" s="197" t="s">
        <v>8</v>
      </c>
      <c r="BH83" s="198"/>
    </row>
    <row r="84" spans="1:60" s="111" customFormat="1" ht="19.8">
      <c r="A84" s="126"/>
      <c r="B84" s="177" t="str">
        <f>IF(CalculDate!C19=Calendrier!B81,1," ")</f>
        <v xml:space="preserve"> </v>
      </c>
      <c r="C84" s="176"/>
      <c r="D84" s="175" t="str">
        <f>IF(ISNUMBER(B84),B84+1,IF(CalculDate!C19=Calendrier!D81,1," "))</f>
        <v xml:space="preserve"> </v>
      </c>
      <c r="E84" s="176"/>
      <c r="F84" s="175" t="str">
        <f>IF(ISNUMBER(D84),D84+1,IF(CalculDate!C19=Calendrier!F81,1," "))</f>
        <v xml:space="preserve"> </v>
      </c>
      <c r="G84" s="176"/>
      <c r="H84" s="175">
        <f>IF(ISNUMBER(F84),F84+1,IF(CalculDate!C19=Calendrier!H81,1," "))</f>
        <v>1</v>
      </c>
      <c r="I84" s="176"/>
      <c r="J84" s="175">
        <f>IF(ISNUMBER(H84),H84+1,IF(CalculDate!C19=Calendrier!J81,1," "))</f>
        <v>2</v>
      </c>
      <c r="K84" s="176"/>
      <c r="L84" s="187">
        <f>IF(ISNUMBER(J84),J84+1,IF(CalculDate!C19=Calendrier!L81,1," "))</f>
        <v>3</v>
      </c>
      <c r="M84" s="188"/>
      <c r="N84" s="189">
        <f>IF(ISNUMBER(L84),L84+1,IF(CalculDate!C19=Calendrier!N81,1," "))</f>
        <v>4</v>
      </c>
      <c r="O84" s="190"/>
      <c r="P84" s="123"/>
      <c r="Q84" s="177" t="str">
        <f>IF(CalculDate!C21=Calendrier!Q81,1," ")</f>
        <v xml:space="preserve"> </v>
      </c>
      <c r="R84" s="176"/>
      <c r="S84" s="175" t="str">
        <f>IF(ISNUMBER(Q84),Q84+1,IF(CalculDate!C21=Calendrier!S81,1," "))</f>
        <v xml:space="preserve"> </v>
      </c>
      <c r="T84" s="176"/>
      <c r="U84" s="175" t="str">
        <f>IF(ISNUMBER(S84),S84+1,IF(CalculDate!C21=Calendrier!U81,1," "))</f>
        <v xml:space="preserve"> </v>
      </c>
      <c r="V84" s="176"/>
      <c r="W84" s="175" t="str">
        <f>IF(ISNUMBER(U84),U84+1,IF(CalculDate!C21=Calendrier!W81,1," "))</f>
        <v xml:space="preserve"> </v>
      </c>
      <c r="X84" s="176"/>
      <c r="Y84" s="175" t="str">
        <f>IF(ISNUMBER(W84),W84+1,IF(CalculDate!C21=Calendrier!Y81,1," "))</f>
        <v xml:space="preserve"> </v>
      </c>
      <c r="Z84" s="176"/>
      <c r="AA84" s="175">
        <f>IF(ISNUMBER(Y84),Y84+1,IF(CalculDate!C21=Calendrier!AA81,1," "))</f>
        <v>1</v>
      </c>
      <c r="AB84" s="176"/>
      <c r="AC84" s="189">
        <f>IF(ISNUMBER(AA84),AA84+1,IF(CalculDate!C21=Calendrier!AC81,1," "))</f>
        <v>2</v>
      </c>
      <c r="AD84" s="190"/>
      <c r="AE84" s="123"/>
      <c r="AF84" s="177" t="str">
        <f>IF(CalculDate!C23=Calendrier!AF81,1," ")</f>
        <v xml:space="preserve"> </v>
      </c>
      <c r="AG84" s="176"/>
      <c r="AH84" s="175">
        <f>IF(ISNUMBER(AF84),AF84+1,IF(CalculDate!C23=Calendrier!AH81,1," "))</f>
        <v>1</v>
      </c>
      <c r="AI84" s="176"/>
      <c r="AJ84" s="175">
        <f>IF(ISNUMBER(AH84),AH84+1,IF(CalculDate!C23=Calendrier!AJ81,1," "))</f>
        <v>2</v>
      </c>
      <c r="AK84" s="176"/>
      <c r="AL84" s="175">
        <f>IF(ISNUMBER(AJ84),AJ84+1,IF(CalculDate!C23=Calendrier!AL81,1," "))</f>
        <v>3</v>
      </c>
      <c r="AM84" s="176"/>
      <c r="AN84" s="175">
        <f>IF(ISNUMBER(AL84),AL84+1,IF(CalculDate!C23=Calendrier!AN81,1," "))</f>
        <v>4</v>
      </c>
      <c r="AO84" s="176"/>
      <c r="AP84" s="175">
        <f>IF(ISNUMBER(AN84),AN84+1,IF(CalculDate!C23=Calendrier!AP81,1," "))</f>
        <v>5</v>
      </c>
      <c r="AQ84" s="176"/>
      <c r="AR84" s="228">
        <f>IF(ISNUMBER(AP84),AP84+1,IF(CalculDate!C23=Calendrier!AR81,1," "))</f>
        <v>6</v>
      </c>
      <c r="AS84" s="253"/>
      <c r="AT84" s="123"/>
      <c r="AU84" s="177" t="str">
        <f>IF(CalculDate!C25=Calendrier!AU81,1," ")</f>
        <v xml:space="preserve"> </v>
      </c>
      <c r="AV84" s="176"/>
      <c r="AW84" s="175" t="str">
        <f>IF(ISNUMBER(AU84),AU84+1,IF(CalculDate!C25=Calendrier!AW81,1," "))</f>
        <v xml:space="preserve"> </v>
      </c>
      <c r="AX84" s="176"/>
      <c r="AY84" s="175" t="str">
        <f>IF(ISNUMBER(AW84),AW84+1,IF(CalculDate!C25=Calendrier!AY81,1," "))</f>
        <v xml:space="preserve"> </v>
      </c>
      <c r="AZ84" s="176"/>
      <c r="BA84" s="175">
        <f>IF(ISNUMBER(AY84),AY84+1,IF(CalculDate!C25=Calendrier!BA81,1," "))</f>
        <v>1</v>
      </c>
      <c r="BB84" s="176"/>
      <c r="BC84" s="175">
        <f>IF(ISNUMBER(BA84),BA84+1,IF(CalculDate!C25=Calendrier!BC81,1," "))</f>
        <v>2</v>
      </c>
      <c r="BD84" s="176"/>
      <c r="BE84" s="175">
        <f>IF(ISNUMBER(BC84),BC84+1,IF(CalculDate!C25=Calendrier!BE81,1," "))</f>
        <v>3</v>
      </c>
      <c r="BF84" s="176"/>
      <c r="BG84" s="189">
        <f>IF(ISNUMBER(BE84),BE84+1,IF(CalculDate!C25=Calendrier!BG81,1," "))</f>
        <v>4</v>
      </c>
      <c r="BH84" s="190"/>
    </row>
    <row r="85" spans="1:60" ht="19.8" hidden="1" customHeight="1">
      <c r="A85" s="1"/>
      <c r="B85" s="115" t="str">
        <f t="shared" ref="B85:N85" si="54">IF(B84=" "," ",HLOOKUP(B84,search,19,FALSE()))</f>
        <v xml:space="preserve"> </v>
      </c>
      <c r="C85" s="116"/>
      <c r="D85" s="117" t="str">
        <f t="shared" si="54"/>
        <v xml:space="preserve"> </v>
      </c>
      <c r="E85" s="117"/>
      <c r="F85" s="117" t="str">
        <f t="shared" si="54"/>
        <v xml:space="preserve"> </v>
      </c>
      <c r="G85" s="117"/>
      <c r="H85" s="117" t="str">
        <f t="shared" si="54"/>
        <v/>
      </c>
      <c r="I85" s="117"/>
      <c r="J85" s="117" t="str">
        <f t="shared" si="54"/>
        <v/>
      </c>
      <c r="K85" s="117"/>
      <c r="L85" s="168" t="str">
        <f t="shared" si="54"/>
        <v/>
      </c>
      <c r="M85" s="169"/>
      <c r="N85" s="125" t="str">
        <f t="shared" si="54"/>
        <v/>
      </c>
      <c r="O85" s="120"/>
      <c r="P85" s="112"/>
      <c r="Q85" s="201" t="str">
        <f t="shared" ref="Q85:AC85" si="55">IF(Q84=" "," ",HLOOKUP(Q84,search,21,FALSE()))</f>
        <v xml:space="preserve"> </v>
      </c>
      <c r="R85" s="202"/>
      <c r="S85" s="203" t="str">
        <f t="shared" si="55"/>
        <v xml:space="preserve"> </v>
      </c>
      <c r="T85" s="202"/>
      <c r="U85" s="203" t="str">
        <f t="shared" si="55"/>
        <v xml:space="preserve"> </v>
      </c>
      <c r="V85" s="202"/>
      <c r="W85" s="203" t="str">
        <f t="shared" si="55"/>
        <v xml:space="preserve"> </v>
      </c>
      <c r="X85" s="202"/>
      <c r="Y85" s="203" t="str">
        <f t="shared" si="55"/>
        <v xml:space="preserve"> </v>
      </c>
      <c r="Z85" s="202"/>
      <c r="AA85" s="203" t="str">
        <f t="shared" si="55"/>
        <v/>
      </c>
      <c r="AB85" s="202"/>
      <c r="AC85" s="204" t="str">
        <f t="shared" si="55"/>
        <v/>
      </c>
      <c r="AD85" s="205"/>
      <c r="AE85" s="112"/>
      <c r="AF85" s="201" t="str">
        <f t="shared" ref="AF85:AR85" si="56">IF(AF84=" "," ",HLOOKUP(AF84,search,23,FALSE()))</f>
        <v xml:space="preserve"> </v>
      </c>
      <c r="AG85" s="202"/>
      <c r="AH85" s="203" t="str">
        <f t="shared" si="56"/>
        <v>X</v>
      </c>
      <c r="AI85" s="202"/>
      <c r="AJ85" s="203" t="str">
        <f t="shared" si="56"/>
        <v/>
      </c>
      <c r="AK85" s="202"/>
      <c r="AL85" s="203" t="str">
        <f t="shared" si="56"/>
        <v/>
      </c>
      <c r="AM85" s="202"/>
      <c r="AN85" s="203" t="str">
        <f t="shared" si="56"/>
        <v/>
      </c>
      <c r="AO85" s="202"/>
      <c r="AP85" s="203" t="str">
        <f t="shared" si="56"/>
        <v/>
      </c>
      <c r="AQ85" s="202"/>
      <c r="AR85" s="224" t="str">
        <f t="shared" si="56"/>
        <v/>
      </c>
      <c r="AS85" s="254"/>
      <c r="AT85" s="112"/>
      <c r="AU85" s="201" t="str">
        <f t="shared" ref="AU85:BG85" si="57">IF(AU84=" "," ",HLOOKUP(AU84,search,25,FALSE()))</f>
        <v xml:space="preserve"> </v>
      </c>
      <c r="AV85" s="202"/>
      <c r="AW85" s="203" t="str">
        <f t="shared" si="57"/>
        <v xml:space="preserve"> </v>
      </c>
      <c r="AX85" s="202"/>
      <c r="AY85" s="203" t="str">
        <f t="shared" si="57"/>
        <v xml:space="preserve"> </v>
      </c>
      <c r="AZ85" s="202"/>
      <c r="BA85" s="203" t="str">
        <f t="shared" si="57"/>
        <v/>
      </c>
      <c r="BB85" s="202"/>
      <c r="BC85" s="203" t="str">
        <f t="shared" si="57"/>
        <v/>
      </c>
      <c r="BD85" s="202"/>
      <c r="BE85" s="203" t="str">
        <f t="shared" si="57"/>
        <v/>
      </c>
      <c r="BF85" s="202"/>
      <c r="BG85" s="204" t="str">
        <f t="shared" si="57"/>
        <v/>
      </c>
      <c r="BH85" s="205"/>
    </row>
    <row r="86" spans="1:60" s="102" customFormat="1" ht="15">
      <c r="A86" s="101"/>
      <c r="B86" s="178" t="str">
        <f>IF(B84&lt;&gt;" ",IF(ISERROR(HLOOKUP(DATEVALUE(CONCATENATE(B84,"/",9,"/",YEAR(année))),res,2,FALSE))," ",HLOOKUP(DATEVALUE(CONCATENATE(B84,"/",9,"/",YEAR(année))),res,2,FALSE))," ")</f>
        <v xml:space="preserve"> </v>
      </c>
      <c r="C86" s="179"/>
      <c r="D86" s="180" t="str">
        <f>IF(D84&lt;&gt;" ",IF(ISERROR(HLOOKUP(DATEVALUE(CONCATENATE(D84,"/",9,"/",YEAR(année))),res,2,FALSE))," ",HLOOKUP(DATEVALUE(CONCATENATE(D84,"/",9,"/",YEAR(année))),res,2,FALSE))," ")</f>
        <v xml:space="preserve"> </v>
      </c>
      <c r="E86" s="179"/>
      <c r="F86" s="180" t="str">
        <f>IF(F84&lt;&gt;" ",IF(ISERROR(HLOOKUP(DATEVALUE(CONCATENATE(F84,"/",9,"/",YEAR(année))),res,2,FALSE))," ",HLOOKUP(DATEVALUE(CONCATENATE(F84,"/",9,"/",YEAR(année))),res,2,FALSE))," ")</f>
        <v xml:space="preserve"> </v>
      </c>
      <c r="G86" s="179"/>
      <c r="H86" s="180" t="str">
        <f>IF(H84&lt;&gt;" ",IF(ISERROR(HLOOKUP(DATEVALUE(CONCATENATE(H84,"/",9,"/",YEAR(année))),res,2,FALSE))," ",HLOOKUP(DATEVALUE(CONCATENATE(H84,"/",9,"/",YEAR(année))),res,2,FALSE))," ")</f>
        <v xml:space="preserve"> </v>
      </c>
      <c r="I86" s="179"/>
      <c r="J86" s="180" t="str">
        <f>IF(J84&lt;&gt;" ",IF(ISERROR(HLOOKUP(DATEVALUE(CONCATENATE(J84,"/",9,"/",YEAR(année))),res,2,FALSE))," ",HLOOKUP(DATEVALUE(CONCATENATE(J84,"/",9,"/",YEAR(année))),res,2,FALSE))," ")</f>
        <v xml:space="preserve"> </v>
      </c>
      <c r="K86" s="179"/>
      <c r="L86" s="185" t="str">
        <f>IF(L84&lt;&gt;" ",IF(ISERROR(HLOOKUP(DATEVALUE(CONCATENATE(L84,"/",9,"/",YEAR(année))),res,2,FALSE))," ",HLOOKUP(DATEVALUE(CONCATENATE(L84,"/",9,"/",YEAR(année))),res,2,FALSE))," ")</f>
        <v xml:space="preserve"> </v>
      </c>
      <c r="M86" s="186"/>
      <c r="N86" s="199" t="str">
        <f>IF(N84&lt;&gt;" ",IF(ISERROR(HLOOKUP(DATEVALUE(CONCATENATE(N84,"/",9,"/",YEAR(année))),res,2,FALSE))," ",HLOOKUP(DATEVALUE(CONCATENATE(N84,"/",9,"/",YEAR(année))),res,2,FALSE))," ")</f>
        <v xml:space="preserve"> </v>
      </c>
      <c r="O86" s="200"/>
      <c r="P86" s="114"/>
      <c r="Q86" s="178" t="str">
        <f>IF(Q84&lt;&gt;" ",IF(ISERROR(HLOOKUP(DATEVALUE(CONCATENATE(Q84,"/",10,"/",YEAR(année))),res,2,FALSE))," ",HLOOKUP(DATEVALUE(CONCATENATE(Q84,"/",10,"/",YEAR(année))),res,2,FALSE))," ")</f>
        <v xml:space="preserve"> </v>
      </c>
      <c r="R86" s="179"/>
      <c r="S86" s="180" t="str">
        <f>IF(S84&lt;&gt;" ",IF(ISERROR(HLOOKUP(DATEVALUE(CONCATENATE(S84,"/",10,"/",YEAR(année))),res,2,FALSE))," ",HLOOKUP(DATEVALUE(CONCATENATE(S84,"/",10,"/",YEAR(année))),res,2,FALSE))," ")</f>
        <v xml:space="preserve"> </v>
      </c>
      <c r="T86" s="179"/>
      <c r="U86" s="180" t="str">
        <f>IF(U84&lt;&gt;" ",IF(ISERROR(HLOOKUP(DATEVALUE(CONCATENATE(U84,"/",10,"/",YEAR(année))),res,2,FALSE))," ",HLOOKUP(DATEVALUE(CONCATENATE(U84,"/",10,"/",YEAR(année))),res,2,FALSE))," ")</f>
        <v xml:space="preserve"> </v>
      </c>
      <c r="V86" s="179"/>
      <c r="W86" s="180" t="str">
        <f>IF(W84&lt;&gt;" ",IF(ISERROR(HLOOKUP(DATEVALUE(CONCATENATE(W84,"/",10,"/",YEAR(année))),res,2,FALSE))," ",HLOOKUP(DATEVALUE(CONCATENATE(W84,"/",10,"/",YEAR(année))),res,2,FALSE))," ")</f>
        <v xml:space="preserve"> </v>
      </c>
      <c r="X86" s="179"/>
      <c r="Y86" s="180" t="str">
        <f>IF(Y84&lt;&gt;" ",IF(ISERROR(HLOOKUP(DATEVALUE(CONCATENATE(Y84,"/",10,"/",YEAR(année))),res,2,FALSE))," ",HLOOKUP(DATEVALUE(CONCATENATE(Y84,"/",10,"/",YEAR(année))),res,2,FALSE))," ")</f>
        <v xml:space="preserve"> </v>
      </c>
      <c r="Z86" s="179"/>
      <c r="AA86" s="180" t="str">
        <f>IF(AA84&lt;&gt;" ",IF(ISERROR(HLOOKUP(DATEVALUE(CONCATENATE(AA84,"/",10,"/",YEAR(année))),res,2,FALSE))," ",HLOOKUP(DATEVALUE(CONCATENATE(AA84,"/",10,"/",YEAR(année))),res,2,FALSE))," ")</f>
        <v xml:space="preserve"> </v>
      </c>
      <c r="AB86" s="179"/>
      <c r="AC86" s="199" t="str">
        <f>IF(AC84&lt;&gt;" ",IF(ISERROR(HLOOKUP(DATEVALUE(CONCATENATE(AC84,"/",10,"/",YEAR(année))),res,2,FALSE))," ",HLOOKUP(DATEVALUE(CONCATENATE(AC84,"/",10,"/",YEAR(année))),res,2,FALSE))," ")</f>
        <v xml:space="preserve"> </v>
      </c>
      <c r="AD86" s="200"/>
      <c r="AE86" s="114"/>
      <c r="AF86" s="178" t="str">
        <f>IF(AF84&lt;&gt;" ",IF(ISERROR(HLOOKUP(DATEVALUE(CONCATENATE(AF84,"/",11,"/",YEAR(année))),res,2,FALSE))," ",HLOOKUP(DATEVALUE(CONCATENATE(AF84,"/",11,"/",YEAR(année))),res,2,FALSE))," ")</f>
        <v xml:space="preserve"> </v>
      </c>
      <c r="AG86" s="179"/>
      <c r="AH86" s="180" t="str">
        <f>IF(AH84&lt;&gt;" ",IF(ISERROR(HLOOKUP(DATEVALUE(CONCATENATE(AH84,"/",11,"/",YEAR(année))),res,2,FALSE))," ",HLOOKUP(DATEVALUE(CONCATENATE(AH84,"/",11,"/",YEAR(année))),res,2,FALSE))," ")</f>
        <v xml:space="preserve"> </v>
      </c>
      <c r="AI86" s="179"/>
      <c r="AJ86" s="180" t="str">
        <f>IF(AJ84&lt;&gt;" ",IF(ISERROR(HLOOKUP(DATEVALUE(CONCATENATE(AJ84,"/",11,"/",YEAR(année))),res,2,FALSE))," ",HLOOKUP(DATEVALUE(CONCATENATE(AJ84,"/",11,"/",YEAR(année))),res,2,FALSE))," ")</f>
        <v xml:space="preserve"> </v>
      </c>
      <c r="AK86" s="179"/>
      <c r="AL86" s="180" t="str">
        <f>IF(AL84&lt;&gt;" ",IF(ISERROR(HLOOKUP(DATEVALUE(CONCATENATE(AL84,"/",11,"/",YEAR(année))),res,2,FALSE))," ",HLOOKUP(DATEVALUE(CONCATENATE(AL84,"/",11,"/",YEAR(année))),res,2,FALSE))," ")</f>
        <v xml:space="preserve"> </v>
      </c>
      <c r="AM86" s="179"/>
      <c r="AN86" s="180" t="str">
        <f>IF(AN84&lt;&gt;" ",IF(ISERROR(HLOOKUP(DATEVALUE(CONCATENATE(AN84,"/",11,"/",YEAR(année))),res,2,FALSE))," ",HLOOKUP(DATEVALUE(CONCATENATE(AN84,"/",11,"/",YEAR(année))),res,2,FALSE))," ")</f>
        <v xml:space="preserve"> </v>
      </c>
      <c r="AO86" s="179"/>
      <c r="AP86" s="180" t="str">
        <f>IF(AP84&lt;&gt;" ",IF(ISERROR(HLOOKUP(DATEVALUE(CONCATENATE(AP84,"/",11,"/",YEAR(année))),res,2,FALSE))," ",HLOOKUP(DATEVALUE(CONCATENATE(AP84,"/",11,"/",YEAR(année))),res,2,FALSE))," ")</f>
        <v xml:space="preserve"> </v>
      </c>
      <c r="AQ86" s="179"/>
      <c r="AR86" s="225" t="str">
        <f>IF(AR84&lt;&gt;" ",IF(ISERROR(HLOOKUP(DATEVALUE(CONCATENATE(AR84,"/",11,"/",YEAR(année))),res,2,FALSE))," ",HLOOKUP(DATEVALUE(CONCATENATE(AR84,"/",11,"/",YEAR(année))),res,2,FALSE))," ")</f>
        <v xml:space="preserve"> </v>
      </c>
      <c r="AS86" s="252"/>
      <c r="AT86" s="114"/>
      <c r="AU86" s="178" t="str">
        <f>IF(AU84&lt;&gt;" ",IF(ISERROR(HLOOKUP(DATEVALUE(CONCATENATE(AU84,"/",12,"/",YEAR(année))),res,2,FALSE))," ",HLOOKUP(DATEVALUE(CONCATENATE(AU84,"/",12,"/",YEAR(année))),res,2,FALSE))," ")</f>
        <v xml:space="preserve"> </v>
      </c>
      <c r="AV86" s="179"/>
      <c r="AW86" s="180" t="str">
        <f>IF(AW84&lt;&gt;" ",IF(ISERROR(HLOOKUP(DATEVALUE(CONCATENATE(AW84,"/",12,"/",YEAR(année))),res,2,FALSE))," ",HLOOKUP(DATEVALUE(CONCATENATE(AW84,"/",12,"/",YEAR(année))),res,2,FALSE))," ")</f>
        <v xml:space="preserve"> </v>
      </c>
      <c r="AX86" s="179"/>
      <c r="AY86" s="180" t="str">
        <f>IF(AY84&lt;&gt;" ",IF(ISERROR(HLOOKUP(DATEVALUE(CONCATENATE(AY84,"/",12,"/",YEAR(année))),res,2,FALSE))," ",HLOOKUP(DATEVALUE(CONCATENATE(AY84,"/",12,"/",YEAR(année))),res,2,FALSE))," ")</f>
        <v xml:space="preserve"> </v>
      </c>
      <c r="AZ86" s="179"/>
      <c r="BA86" s="180" t="str">
        <f>IF(BA84&lt;&gt;" ",IF(ISERROR(HLOOKUP(DATEVALUE(CONCATENATE(BA84,"/",12,"/",YEAR(année))),res,2,FALSE))," ",HLOOKUP(DATEVALUE(CONCATENATE(BA84,"/",12,"/",YEAR(année))),res,2,FALSE))," ")</f>
        <v xml:space="preserve"> </v>
      </c>
      <c r="BB86" s="179"/>
      <c r="BC86" s="180" t="str">
        <f>IF(BC84&lt;&gt;" ",IF(ISERROR(HLOOKUP(DATEVALUE(CONCATENATE(BC84,"/",12,"/",YEAR(année))),res,2,FALSE))," ",HLOOKUP(DATEVALUE(CONCATENATE(BC84,"/",12,"/",YEAR(année))),res,2,FALSE))," ")</f>
        <v xml:space="preserve"> </v>
      </c>
      <c r="BD86" s="179"/>
      <c r="BE86" s="210" t="str">
        <f>IF(BE84&lt;&gt;" ",IF(ISERROR(HLOOKUP(DATEVALUE(CONCATENATE(BE84,"/",12,"/",YEAR(année))),res,2,FALSE))," ",HLOOKUP(DATEVALUE(CONCATENATE(BE84,"/",12,"/",YEAR(année))),res,2,FALSE))," ")</f>
        <v xml:space="preserve"> </v>
      </c>
      <c r="BF86" s="211"/>
      <c r="BG86" s="212" t="str">
        <f>IF(BG84&lt;&gt;" ",IF(ISERROR(HLOOKUP(DATEVALUE(CONCATENATE(BG84,"/",12,"/",YEAR(année))),res,2,FALSE))," ",HLOOKUP(DATEVALUE(CONCATENATE(BG84,"/",12,"/",YEAR(année))),res,2,FALSE))," ")</f>
        <v xml:space="preserve"> </v>
      </c>
      <c r="BH86" s="213"/>
    </row>
    <row r="87" spans="1:60" s="111" customFormat="1" ht="19.8">
      <c r="A87" s="100"/>
      <c r="B87" s="177">
        <f>IF(N84&lt;30,N84+1," ")</f>
        <v>5</v>
      </c>
      <c r="C87" s="176"/>
      <c r="D87" s="175">
        <f>IF(B87&lt;30,B87+1," ")</f>
        <v>6</v>
      </c>
      <c r="E87" s="176"/>
      <c r="F87" s="175">
        <f>IF(D87&lt;30,D87+1," ")</f>
        <v>7</v>
      </c>
      <c r="G87" s="176"/>
      <c r="H87" s="175">
        <f>IF(F87&lt;30,F87+1," ")</f>
        <v>8</v>
      </c>
      <c r="I87" s="176"/>
      <c r="J87" s="175">
        <f>IF(H87&lt;30,H87+1," ")</f>
        <v>9</v>
      </c>
      <c r="K87" s="176"/>
      <c r="L87" s="175">
        <f>IF(J87&lt;30,J87+1," ")</f>
        <v>10</v>
      </c>
      <c r="M87" s="176"/>
      <c r="N87" s="189">
        <f>IF(L87&lt;30,L87+1," ")</f>
        <v>11</v>
      </c>
      <c r="O87" s="190"/>
      <c r="P87" s="123"/>
      <c r="Q87" s="177">
        <f>IF(AC84&lt;31,AC84+1," ")</f>
        <v>3</v>
      </c>
      <c r="R87" s="176"/>
      <c r="S87" s="175">
        <f>IF(Q87&lt;31,Q87+1," ")</f>
        <v>4</v>
      </c>
      <c r="T87" s="176"/>
      <c r="U87" s="175">
        <f>IF(S87&lt;31,S87+1," ")</f>
        <v>5</v>
      </c>
      <c r="V87" s="176"/>
      <c r="W87" s="183">
        <f>IF(U87&lt;31,U87+1," ")</f>
        <v>6</v>
      </c>
      <c r="X87" s="184"/>
      <c r="Y87" s="175">
        <f>IF(W87&lt;31,W87+1," ")</f>
        <v>7</v>
      </c>
      <c r="Z87" s="176"/>
      <c r="AA87" s="175">
        <f>IF(Y87&lt;31,Y87+1," ")</f>
        <v>8</v>
      </c>
      <c r="AB87" s="176"/>
      <c r="AC87" s="189">
        <f>IF(AA87&lt;31,AA87+1," ")</f>
        <v>9</v>
      </c>
      <c r="AD87" s="190"/>
      <c r="AE87" s="123"/>
      <c r="AF87" s="177">
        <f>IF(AR84&lt;30,AR84+1," ")</f>
        <v>7</v>
      </c>
      <c r="AG87" s="176"/>
      <c r="AH87" s="175">
        <f>IF(AF87&lt;30,AF87+1," ")</f>
        <v>8</v>
      </c>
      <c r="AI87" s="176"/>
      <c r="AJ87" s="175">
        <f>IF(AH87&lt;30,AH87+1," ")</f>
        <v>9</v>
      </c>
      <c r="AK87" s="176"/>
      <c r="AL87" s="175">
        <f>IF(AJ87&lt;30,AJ87+1," ")</f>
        <v>10</v>
      </c>
      <c r="AM87" s="176"/>
      <c r="AN87" s="175">
        <f>IF(AL87&lt;30,AL87+1," ")</f>
        <v>11</v>
      </c>
      <c r="AO87" s="176"/>
      <c r="AP87" s="175">
        <f>IF(AN87&lt;30,AN87+1," ")</f>
        <v>12</v>
      </c>
      <c r="AQ87" s="176"/>
      <c r="AR87" s="189">
        <f>IF(AP87&lt;30,AP87+1," ")</f>
        <v>13</v>
      </c>
      <c r="AS87" s="190"/>
      <c r="AT87" s="123"/>
      <c r="AU87" s="177">
        <f>IF(BG84&lt;31,BG84+1," ")</f>
        <v>5</v>
      </c>
      <c r="AV87" s="176"/>
      <c r="AW87" s="175">
        <f>IF(AU87&lt;31,AU87+1," ")</f>
        <v>6</v>
      </c>
      <c r="AX87" s="176"/>
      <c r="AY87" s="175">
        <f>IF(AW87&lt;31,AW87+1," ")</f>
        <v>7</v>
      </c>
      <c r="AZ87" s="176"/>
      <c r="BA87" s="175">
        <f>IF(AY87&lt;31,AY87+1," ")</f>
        <v>8</v>
      </c>
      <c r="BB87" s="176"/>
      <c r="BC87" s="175">
        <f>IF(BA87&lt;31,BA87+1," ")</f>
        <v>9</v>
      </c>
      <c r="BD87" s="176"/>
      <c r="BE87" s="175">
        <f>IF(BC87&lt;31,BC87+1," ")</f>
        <v>10</v>
      </c>
      <c r="BF87" s="176"/>
      <c r="BG87" s="189">
        <f>IF(BE87&lt;31,BE87+1," ")</f>
        <v>11</v>
      </c>
      <c r="BH87" s="190"/>
    </row>
    <row r="88" spans="1:60" ht="19.8" hidden="1" customHeight="1">
      <c r="A88" s="1"/>
      <c r="B88" s="115" t="str">
        <f t="shared" ref="B88:N88" si="58">IF(B87=" "," ",HLOOKUP(B87,search,19,FALSE()))</f>
        <v/>
      </c>
      <c r="C88" s="116"/>
      <c r="D88" s="117" t="str">
        <f t="shared" si="58"/>
        <v/>
      </c>
      <c r="E88" s="117"/>
      <c r="F88" s="117" t="str">
        <f t="shared" si="58"/>
        <v/>
      </c>
      <c r="G88" s="117"/>
      <c r="H88" s="117" t="str">
        <f t="shared" si="58"/>
        <v/>
      </c>
      <c r="I88" s="117"/>
      <c r="J88" s="117" t="str">
        <f t="shared" si="58"/>
        <v/>
      </c>
      <c r="K88" s="117"/>
      <c r="L88" s="117" t="str">
        <f t="shared" si="58"/>
        <v/>
      </c>
      <c r="M88" s="118"/>
      <c r="N88" s="125" t="str">
        <f t="shared" si="58"/>
        <v/>
      </c>
      <c r="O88" s="120"/>
      <c r="P88" s="112"/>
      <c r="Q88" s="201" t="str">
        <f t="shared" ref="Q88:AC88" si="59">IF(Q87=" "," ",HLOOKUP(Q87,search,21,FALSE()))</f>
        <v/>
      </c>
      <c r="R88" s="202"/>
      <c r="S88" s="203" t="str">
        <f t="shared" si="59"/>
        <v/>
      </c>
      <c r="T88" s="202"/>
      <c r="U88" s="203" t="str">
        <f t="shared" si="59"/>
        <v/>
      </c>
      <c r="V88" s="202"/>
      <c r="W88" s="166" t="str">
        <f t="shared" si="59"/>
        <v/>
      </c>
      <c r="X88" s="167"/>
      <c r="Y88" s="203" t="str">
        <f t="shared" si="59"/>
        <v/>
      </c>
      <c r="Z88" s="202"/>
      <c r="AA88" s="203" t="str">
        <f t="shared" si="59"/>
        <v/>
      </c>
      <c r="AB88" s="202"/>
      <c r="AC88" s="204" t="str">
        <f t="shared" si="59"/>
        <v/>
      </c>
      <c r="AD88" s="205"/>
      <c r="AE88" s="112"/>
      <c r="AF88" s="201" t="str">
        <f t="shared" ref="AF88:AR88" si="60">IF(AF87=" "," ",HLOOKUP(AF87,search,23,FALSE()))</f>
        <v/>
      </c>
      <c r="AG88" s="202"/>
      <c r="AH88" s="203" t="str">
        <f t="shared" si="60"/>
        <v/>
      </c>
      <c r="AI88" s="202"/>
      <c r="AJ88" s="203" t="str">
        <f t="shared" si="60"/>
        <v/>
      </c>
      <c r="AK88" s="202"/>
      <c r="AL88" s="203" t="str">
        <f t="shared" si="60"/>
        <v/>
      </c>
      <c r="AM88" s="202"/>
      <c r="AN88" s="203" t="str">
        <f t="shared" si="60"/>
        <v>X</v>
      </c>
      <c r="AO88" s="202"/>
      <c r="AP88" s="203" t="str">
        <f t="shared" si="60"/>
        <v/>
      </c>
      <c r="AQ88" s="202"/>
      <c r="AR88" s="204" t="str">
        <f t="shared" si="60"/>
        <v/>
      </c>
      <c r="AS88" s="205"/>
      <c r="AT88" s="112"/>
      <c r="AU88" s="201" t="str">
        <f t="shared" ref="AU88:BG88" si="61">IF(AU87=" "," ",HLOOKUP(AU87,search,25,FALSE()))</f>
        <v/>
      </c>
      <c r="AV88" s="202"/>
      <c r="AW88" s="203" t="str">
        <f t="shared" si="61"/>
        <v/>
      </c>
      <c r="AX88" s="202"/>
      <c r="AY88" s="203" t="str">
        <f t="shared" si="61"/>
        <v/>
      </c>
      <c r="AZ88" s="202"/>
      <c r="BA88" s="203" t="str">
        <f t="shared" si="61"/>
        <v/>
      </c>
      <c r="BB88" s="202"/>
      <c r="BC88" s="203" t="str">
        <f t="shared" si="61"/>
        <v/>
      </c>
      <c r="BD88" s="202"/>
      <c r="BE88" s="203" t="str">
        <f t="shared" si="61"/>
        <v/>
      </c>
      <c r="BF88" s="202"/>
      <c r="BG88" s="204" t="str">
        <f t="shared" si="61"/>
        <v/>
      </c>
      <c r="BH88" s="205"/>
    </row>
    <row r="89" spans="1:60" s="102" customFormat="1" ht="15">
      <c r="A89" s="101"/>
      <c r="B89" s="178" t="str">
        <f>IF(B87&lt;&gt;" ",IF(ISERROR(HLOOKUP(DATEVALUE(CONCATENATE(B87,"/",9,"/",YEAR(année))),res,2,FALSE))," ",HLOOKUP(DATEVALUE(CONCATENATE(B87,"/",9,"/",YEAR(année))),res,2,FALSE))," ")</f>
        <v xml:space="preserve"> </v>
      </c>
      <c r="C89" s="179"/>
      <c r="D89" s="180" t="str">
        <f>IF(D87&lt;&gt;" ",IF(ISERROR(HLOOKUP(DATEVALUE(CONCATENATE(D87,"/",9,"/",YEAR(année))),res,2,FALSE))," ",HLOOKUP(DATEVALUE(CONCATENATE(D87,"/",9,"/",YEAR(année))),res,2,FALSE))," ")</f>
        <v xml:space="preserve"> </v>
      </c>
      <c r="E89" s="179"/>
      <c r="F89" s="180" t="str">
        <f>IF(F87&lt;&gt;" ",IF(ISERROR(HLOOKUP(DATEVALUE(CONCATENATE(F87,"/",9,"/",YEAR(année))),res,2,FALSE))," ",HLOOKUP(DATEVALUE(CONCATENATE(F87,"/",9,"/",YEAR(année))),res,2,FALSE))," ")</f>
        <v xml:space="preserve"> </v>
      </c>
      <c r="G89" s="179"/>
      <c r="H89" s="180" t="str">
        <f>IF(H87&lt;&gt;" ",IF(ISERROR(HLOOKUP(DATEVALUE(CONCATENATE(H87,"/",9,"/",YEAR(année))),res,2,FALSE))," ",HLOOKUP(DATEVALUE(CONCATENATE(H87,"/",9,"/",YEAR(année))),res,2,FALSE))," ")</f>
        <v xml:space="preserve"> </v>
      </c>
      <c r="I89" s="179"/>
      <c r="J89" s="180" t="str">
        <f>IF(J87&lt;&gt;" ",IF(ISERROR(HLOOKUP(DATEVALUE(CONCATENATE(J87,"/",9,"/",YEAR(année))),res,2,FALSE))," ",HLOOKUP(DATEVALUE(CONCATENATE(J87,"/",9,"/",YEAR(année))),res,2,FALSE))," ")</f>
        <v xml:space="preserve"> </v>
      </c>
      <c r="K89" s="179"/>
      <c r="L89" s="180" t="str">
        <f>IF(L87&lt;&gt;" ",IF(ISERROR(HLOOKUP(DATEVALUE(CONCATENATE(L87,"/",9,"/",YEAR(année))),res,2,FALSE))," ",HLOOKUP(DATEVALUE(CONCATENATE(L87,"/",9,"/",YEAR(année))),res,2,FALSE))," ")</f>
        <v>¡</v>
      </c>
      <c r="M89" s="179"/>
      <c r="N89" s="199" t="str">
        <f>IF(N87&lt;&gt;" ",IF(ISERROR(HLOOKUP(DATEVALUE(CONCATENATE(N87,"/",9,"/",YEAR(année))),res,2,FALSE))," ",HLOOKUP(DATEVALUE(CONCATENATE(N87,"/",9,"/",YEAR(année))),res,2,FALSE))," ")</f>
        <v xml:space="preserve"> </v>
      </c>
      <c r="O89" s="200"/>
      <c r="P89" s="114"/>
      <c r="Q89" s="178" t="str">
        <f>IF(Q87&lt;&gt;" ",IF(ISERROR(HLOOKUP(DATEVALUE(CONCATENATE(Q87,"/",10,"/",YEAR(année))),res,2,FALSE))," ",HLOOKUP(DATEVALUE(CONCATENATE(Q87,"/",10,"/",YEAR(année))),res,2,FALSE))," ")</f>
        <v xml:space="preserve"> </v>
      </c>
      <c r="R89" s="179"/>
      <c r="S89" s="180" t="str">
        <f>IF(S87&lt;&gt;" ",IF(ISERROR(HLOOKUP(DATEVALUE(CONCATENATE(S87,"/",10,"/",YEAR(année))),res,2,FALSE))," ",HLOOKUP(DATEVALUE(CONCATENATE(S87,"/",10,"/",YEAR(année))),res,2,FALSE))," ")</f>
        <v xml:space="preserve"> </v>
      </c>
      <c r="T89" s="179"/>
      <c r="U89" s="180" t="str">
        <f>IF(U87&lt;&gt;" ",IF(ISERROR(HLOOKUP(DATEVALUE(CONCATENATE(U87,"/",10,"/",YEAR(année))),res,2,FALSE))," ",HLOOKUP(DATEVALUE(CONCATENATE(U87,"/",10,"/",YEAR(année))),res,2,FALSE))," ")</f>
        <v xml:space="preserve"> </v>
      </c>
      <c r="V89" s="179"/>
      <c r="W89" s="181" t="str">
        <f>IF(W87&lt;&gt;" ",IF(ISERROR(HLOOKUP(DATEVALUE(CONCATENATE(W87,"/",10,"/",YEAR(année))),res,2,FALSE))," ",HLOOKUP(DATEVALUE(CONCATENATE(W87,"/",10,"/",YEAR(année))),res,2,FALSE))," ")</f>
        <v xml:space="preserve"> </v>
      </c>
      <c r="X89" s="182"/>
      <c r="Y89" s="180" t="str">
        <f>IF(Y87&lt;&gt;" ",IF(ISERROR(HLOOKUP(DATEVALUE(CONCATENATE(Y87,"/",10,"/",YEAR(année))),res,2,FALSE))," ",HLOOKUP(DATEVALUE(CONCATENATE(Y87,"/",10,"/",YEAR(année))),res,2,FALSE))," ")</f>
        <v xml:space="preserve"> </v>
      </c>
      <c r="Z89" s="179"/>
      <c r="AA89" s="180" t="str">
        <f>IF(AA87&lt;&gt;" ",IF(ISERROR(HLOOKUP(DATEVALUE(CONCATENATE(AA87,"/",10,"/",YEAR(année))),res,2,FALSE))," ",HLOOKUP(DATEVALUE(CONCATENATE(AA87,"/",10,"/",YEAR(année))),res,2,FALSE))," ")</f>
        <v xml:space="preserve"> </v>
      </c>
      <c r="AB89" s="179"/>
      <c r="AC89" s="199" t="str">
        <f>IF(AC87&lt;&gt;" ",IF(ISERROR(HLOOKUP(DATEVALUE(CONCATENATE(AC87,"/",10,"/",YEAR(année))),res,2,FALSE))," ",HLOOKUP(DATEVALUE(CONCATENATE(AC87,"/",10,"/",YEAR(année))),res,2,FALSE))," ")</f>
        <v>¡</v>
      </c>
      <c r="AD89" s="200"/>
      <c r="AE89" s="114"/>
      <c r="AF89" s="178" t="str">
        <f>IF(AF87&lt;&gt;" ",IF(ISERROR(HLOOKUP(DATEVALUE(CONCATENATE(AF87,"/",11,"/",YEAR(année))),res,2,FALSE))," ",HLOOKUP(DATEVALUE(CONCATENATE(AF87,"/",11,"/",YEAR(année))),res,2,FALSE))," ")</f>
        <v xml:space="preserve"> </v>
      </c>
      <c r="AG89" s="179"/>
      <c r="AH89" s="180" t="str">
        <f>IF(AH87&lt;&gt;" ",IF(ISERROR(HLOOKUP(DATEVALUE(CONCATENATE(AH87,"/",11,"/",YEAR(année))),res,2,FALSE))," ",HLOOKUP(DATEVALUE(CONCATENATE(AH87,"/",11,"/",YEAR(année))),res,2,FALSE))," ")</f>
        <v>¡</v>
      </c>
      <c r="AI89" s="179"/>
      <c r="AJ89" s="180" t="str">
        <f>IF(AJ87&lt;&gt;" ",IF(ISERROR(HLOOKUP(DATEVALUE(CONCATENATE(AJ87,"/",11,"/",YEAR(année))),res,2,FALSE))," ",HLOOKUP(DATEVALUE(CONCATENATE(AJ87,"/",11,"/",YEAR(année))),res,2,FALSE))," ")</f>
        <v xml:space="preserve"> </v>
      </c>
      <c r="AK89" s="179"/>
      <c r="AL89" s="180" t="str">
        <f>IF(AL87&lt;&gt;" ",IF(ISERROR(HLOOKUP(DATEVALUE(CONCATENATE(AL87,"/",11,"/",YEAR(année))),res,2,FALSE))," ",HLOOKUP(DATEVALUE(CONCATENATE(AL87,"/",11,"/",YEAR(année))),res,2,FALSE))," ")</f>
        <v xml:space="preserve"> </v>
      </c>
      <c r="AM89" s="179"/>
      <c r="AN89" s="180" t="str">
        <f>IF(AN87&lt;&gt;" ",IF(ISERROR(HLOOKUP(DATEVALUE(CONCATENATE(AN87,"/",11,"/",YEAR(année))),res,2,FALSE))," ",HLOOKUP(DATEVALUE(CONCATENATE(AN87,"/",11,"/",YEAR(année))),res,2,FALSE))," ")</f>
        <v xml:space="preserve"> </v>
      </c>
      <c r="AO89" s="179"/>
      <c r="AP89" s="180" t="str">
        <f>IF(AP87&lt;&gt;" ",IF(ISERROR(HLOOKUP(DATEVALUE(CONCATENATE(AP87,"/",11,"/",YEAR(année))),res,2,FALSE))," ",HLOOKUP(DATEVALUE(CONCATENATE(AP87,"/",11,"/",YEAR(année))),res,2,FALSE))," ")</f>
        <v xml:space="preserve"> </v>
      </c>
      <c r="AQ89" s="179"/>
      <c r="AR89" s="199" t="str">
        <f>IF(AR87&lt;&gt;" ",IF(ISERROR(HLOOKUP(DATEVALUE(CONCATENATE(AR87,"/",11,"/",YEAR(année))),res,2,FALSE))," ",HLOOKUP(DATEVALUE(CONCATENATE(AR87,"/",11,"/",YEAR(année))),res,2,FALSE))," ")</f>
        <v xml:space="preserve"> </v>
      </c>
      <c r="AS89" s="200"/>
      <c r="AT89" s="114"/>
      <c r="AU89" s="178" t="str">
        <f>IF(AU87&lt;&gt;" ",IF(ISERROR(HLOOKUP(DATEVALUE(CONCATENATE(AU87,"/",12,"/",YEAR(année))),res,2,FALSE))," ",HLOOKUP(DATEVALUE(CONCATENATE(AU87,"/",12,"/",YEAR(année))),res,2,FALSE))," ")</f>
        <v xml:space="preserve"> </v>
      </c>
      <c r="AV89" s="179"/>
      <c r="AW89" s="180" t="str">
        <f>IF(AW87&lt;&gt;" ",IF(ISERROR(HLOOKUP(DATEVALUE(CONCATENATE(AW87,"/",12,"/",YEAR(année))),res,2,FALSE))," ",HLOOKUP(DATEVALUE(CONCATENATE(AW87,"/",12,"/",YEAR(année))),res,2,FALSE))," ")</f>
        <v xml:space="preserve"> </v>
      </c>
      <c r="AX89" s="179"/>
      <c r="AY89" s="180" t="str">
        <f>IF(AY87&lt;&gt;" ",IF(ISERROR(HLOOKUP(DATEVALUE(CONCATENATE(AY87,"/",12,"/",YEAR(année))),res,2,FALSE))," ",HLOOKUP(DATEVALUE(CONCATENATE(AY87,"/",12,"/",YEAR(année))),res,2,FALSE))," ")</f>
        <v xml:space="preserve"> </v>
      </c>
      <c r="AZ89" s="179"/>
      <c r="BA89" s="180" t="str">
        <f>IF(BA87&lt;&gt;" ",IF(ISERROR(HLOOKUP(DATEVALUE(CONCATENATE(BA87,"/",12,"/",YEAR(année))),res,2,FALSE))," ",HLOOKUP(DATEVALUE(CONCATENATE(BA87,"/",12,"/",YEAR(année))),res,2,FALSE))," ")</f>
        <v>¡</v>
      </c>
      <c r="BB89" s="179"/>
      <c r="BC89" s="180" t="str">
        <f>IF(BC87&lt;&gt;" ",IF(ISERROR(HLOOKUP(DATEVALUE(CONCATENATE(BC87,"/",12,"/",YEAR(année))),res,2,FALSE))," ",HLOOKUP(DATEVALUE(CONCATENATE(BC87,"/",12,"/",YEAR(année))),res,2,FALSE))," ")</f>
        <v xml:space="preserve"> </v>
      </c>
      <c r="BD89" s="179"/>
      <c r="BE89" s="210" t="str">
        <f>IF(BE87&lt;&gt;" ",IF(ISERROR(HLOOKUP(DATEVALUE(CONCATENATE(BE87,"/",12,"/",YEAR(année))),res,2,FALSE))," ",HLOOKUP(DATEVALUE(CONCATENATE(BE87,"/",12,"/",YEAR(année))),res,2,FALSE))," ")</f>
        <v xml:space="preserve"> </v>
      </c>
      <c r="BF89" s="211"/>
      <c r="BG89" s="212" t="str">
        <f>IF(BG87&lt;&gt;" ",IF(ISERROR(HLOOKUP(DATEVALUE(CONCATENATE(BG87,"/",12,"/",YEAR(année))),res,2,FALSE))," ",HLOOKUP(DATEVALUE(CONCATENATE(BG87,"/",12,"/",YEAR(année))),res,2,FALSE))," ")</f>
        <v xml:space="preserve"> </v>
      </c>
      <c r="BH89" s="213"/>
    </row>
    <row r="90" spans="1:60" s="111" customFormat="1" ht="19.8">
      <c r="A90" s="100"/>
      <c r="B90" s="177">
        <f>IF(N87&lt;30,N87+1," ")</f>
        <v>12</v>
      </c>
      <c r="C90" s="176"/>
      <c r="D90" s="175">
        <f>IF(B90&lt;30,B90+1," ")</f>
        <v>13</v>
      </c>
      <c r="E90" s="176"/>
      <c r="F90" s="175">
        <f>IF(D90&lt;30,D90+1," ")</f>
        <v>14</v>
      </c>
      <c r="G90" s="176"/>
      <c r="H90" s="175">
        <f>IF(F90&lt;30,F90+1," ")</f>
        <v>15</v>
      </c>
      <c r="I90" s="176"/>
      <c r="J90" s="175">
        <f>IF(H90&lt;30,H90+1," ")</f>
        <v>16</v>
      </c>
      <c r="K90" s="176"/>
      <c r="L90" s="175">
        <f>IF(J90&lt;30,J90+1," ")</f>
        <v>17</v>
      </c>
      <c r="M90" s="176"/>
      <c r="N90" s="189">
        <f>IF(L90&lt;30,L90+1," ")</f>
        <v>18</v>
      </c>
      <c r="O90" s="190"/>
      <c r="P90" s="123"/>
      <c r="Q90" s="177">
        <f>IF(AC87&lt;31,AC87+1," ")</f>
        <v>10</v>
      </c>
      <c r="R90" s="176"/>
      <c r="S90" s="175">
        <f>IF(Q90&lt;31,Q90+1," ")</f>
        <v>11</v>
      </c>
      <c r="T90" s="176"/>
      <c r="U90" s="226">
        <f>IF(S90&lt;31,S90+1," ")</f>
        <v>12</v>
      </c>
      <c r="V90" s="219"/>
      <c r="W90" s="175">
        <f>IF(U90&lt;31,U90+1," ")</f>
        <v>13</v>
      </c>
      <c r="X90" s="176"/>
      <c r="Y90" s="175">
        <f>IF(W90&lt;31,W90+1," ")</f>
        <v>14</v>
      </c>
      <c r="Z90" s="176"/>
      <c r="AA90" s="175">
        <f>IF(Y90&lt;31,Y90+1," ")</f>
        <v>15</v>
      </c>
      <c r="AB90" s="176"/>
      <c r="AC90" s="189">
        <f>IF(AA90&lt;31,AA90+1," ")</f>
        <v>16</v>
      </c>
      <c r="AD90" s="190"/>
      <c r="AE90" s="123"/>
      <c r="AF90" s="177">
        <f>IF(AR87&lt;30,AR87+1," ")</f>
        <v>14</v>
      </c>
      <c r="AG90" s="176"/>
      <c r="AH90" s="175">
        <f>IF(AF90&lt;30,AF90+1," ")</f>
        <v>15</v>
      </c>
      <c r="AI90" s="176"/>
      <c r="AJ90" s="175">
        <f>IF(AH90&lt;30,AH90+1," ")</f>
        <v>16</v>
      </c>
      <c r="AK90" s="176"/>
      <c r="AL90" s="175">
        <f>IF(AJ90&lt;30,AJ90+1," ")</f>
        <v>17</v>
      </c>
      <c r="AM90" s="176"/>
      <c r="AN90" s="175">
        <f>IF(AL90&lt;30,AL90+1," ")</f>
        <v>18</v>
      </c>
      <c r="AO90" s="176"/>
      <c r="AP90" s="175">
        <f>IF(AN90&lt;30,AN90+1," ")</f>
        <v>19</v>
      </c>
      <c r="AQ90" s="176"/>
      <c r="AR90" s="189">
        <f>IF(AP90&lt;30,AP90+1," ")</f>
        <v>20</v>
      </c>
      <c r="AS90" s="190"/>
      <c r="AT90" s="123"/>
      <c r="AU90" s="183">
        <f>IF(BG87&lt;31,BG87+1," ")</f>
        <v>12</v>
      </c>
      <c r="AV90" s="184"/>
      <c r="AW90" s="175">
        <f>IF(AU90&lt;31,AU90+1," ")</f>
        <v>13</v>
      </c>
      <c r="AX90" s="176"/>
      <c r="AY90" s="175">
        <f>IF(AW90&lt;31,AW90+1," ")</f>
        <v>14</v>
      </c>
      <c r="AZ90" s="176"/>
      <c r="BA90" s="175">
        <f>IF(AY90&lt;31,AY90+1," ")</f>
        <v>15</v>
      </c>
      <c r="BB90" s="176"/>
      <c r="BC90" s="175">
        <f>IF(BA90&lt;31,BA90+1," ")</f>
        <v>16</v>
      </c>
      <c r="BD90" s="176"/>
      <c r="BE90" s="175">
        <f>IF(BC90&lt;31,BC90+1," ")</f>
        <v>17</v>
      </c>
      <c r="BF90" s="176"/>
      <c r="BG90" s="189">
        <f>IF(BE90&lt;31,BE90+1," ")</f>
        <v>18</v>
      </c>
      <c r="BH90" s="190"/>
    </row>
    <row r="91" spans="1:60" ht="19.8" hidden="1" customHeight="1">
      <c r="A91" s="1"/>
      <c r="B91" s="115" t="str">
        <f t="shared" ref="B91:N91" si="62">IF(B90=" "," ",HLOOKUP(B90,search,19,FALSE()))</f>
        <v/>
      </c>
      <c r="C91" s="116"/>
      <c r="D91" s="117" t="str">
        <f t="shared" si="62"/>
        <v/>
      </c>
      <c r="E91" s="117"/>
      <c r="F91" s="117" t="str">
        <f t="shared" si="62"/>
        <v/>
      </c>
      <c r="G91" s="117"/>
      <c r="H91" s="117" t="str">
        <f t="shared" si="62"/>
        <v/>
      </c>
      <c r="I91" s="117"/>
      <c r="J91" s="117" t="str">
        <f t="shared" si="62"/>
        <v/>
      </c>
      <c r="K91" s="117"/>
      <c r="L91" s="117" t="str">
        <f t="shared" si="62"/>
        <v/>
      </c>
      <c r="M91" s="118"/>
      <c r="N91" s="125" t="str">
        <f t="shared" si="62"/>
        <v/>
      </c>
      <c r="O91" s="120"/>
      <c r="P91" s="112"/>
      <c r="Q91" s="201" t="str">
        <f t="shared" ref="Q91:AC91" si="63">IF(Q90=" "," ",HLOOKUP(Q90,search,21,FALSE()))</f>
        <v/>
      </c>
      <c r="R91" s="202"/>
      <c r="S91" s="203" t="str">
        <f t="shared" si="63"/>
        <v/>
      </c>
      <c r="T91" s="202"/>
      <c r="U91" s="227" t="str">
        <f t="shared" si="63"/>
        <v/>
      </c>
      <c r="V91" s="217"/>
      <c r="W91" s="203" t="str">
        <f t="shared" si="63"/>
        <v/>
      </c>
      <c r="X91" s="202"/>
      <c r="Y91" s="203" t="str">
        <f t="shared" si="63"/>
        <v/>
      </c>
      <c r="Z91" s="202"/>
      <c r="AA91" s="203" t="str">
        <f t="shared" si="63"/>
        <v/>
      </c>
      <c r="AB91" s="202"/>
      <c r="AC91" s="204" t="str">
        <f t="shared" si="63"/>
        <v/>
      </c>
      <c r="AD91" s="205"/>
      <c r="AE91" s="112"/>
      <c r="AF91" s="201" t="str">
        <f t="shared" ref="AF91:AR91" si="64">IF(AF90=" "," ",HLOOKUP(AF90,search,23,FALSE()))</f>
        <v/>
      </c>
      <c r="AG91" s="202"/>
      <c r="AH91" s="203" t="str">
        <f t="shared" si="64"/>
        <v/>
      </c>
      <c r="AI91" s="202"/>
      <c r="AJ91" s="203" t="str">
        <f t="shared" si="64"/>
        <v/>
      </c>
      <c r="AK91" s="202"/>
      <c r="AL91" s="203" t="str">
        <f t="shared" si="64"/>
        <v/>
      </c>
      <c r="AM91" s="202"/>
      <c r="AN91" s="203" t="str">
        <f t="shared" si="64"/>
        <v/>
      </c>
      <c r="AO91" s="202"/>
      <c r="AP91" s="203" t="str">
        <f t="shared" si="64"/>
        <v/>
      </c>
      <c r="AQ91" s="202"/>
      <c r="AR91" s="204" t="str">
        <f t="shared" si="64"/>
        <v/>
      </c>
      <c r="AS91" s="205"/>
      <c r="AT91" s="112"/>
      <c r="AU91" s="166" t="str">
        <f t="shared" ref="AU91:BG91" si="65">IF(AU90=" "," ",HLOOKUP(AU90,search,25,FALSE()))</f>
        <v/>
      </c>
      <c r="AV91" s="167"/>
      <c r="AW91" s="203" t="str">
        <f t="shared" si="65"/>
        <v/>
      </c>
      <c r="AX91" s="202"/>
      <c r="AY91" s="203" t="str">
        <f t="shared" si="65"/>
        <v/>
      </c>
      <c r="AZ91" s="202"/>
      <c r="BA91" s="203" t="str">
        <f t="shared" si="65"/>
        <v/>
      </c>
      <c r="BB91" s="202"/>
      <c r="BC91" s="203" t="str">
        <f t="shared" si="65"/>
        <v/>
      </c>
      <c r="BD91" s="202"/>
      <c r="BE91" s="203" t="str">
        <f t="shared" si="65"/>
        <v/>
      </c>
      <c r="BF91" s="202"/>
      <c r="BG91" s="204" t="str">
        <f t="shared" si="65"/>
        <v/>
      </c>
      <c r="BH91" s="205"/>
    </row>
    <row r="92" spans="1:60" s="102" customFormat="1" ht="15">
      <c r="A92" s="101"/>
      <c r="B92" s="178" t="str">
        <f>IF(B90&lt;&gt;" ",IF(ISERROR(HLOOKUP(DATEVALUE(CONCATENATE(B90,"/",9,"/",YEAR(année))),res,2,FALSE))," ",HLOOKUP(DATEVALUE(CONCATENATE(B90,"/",9,"/",YEAR(année))),res,2,FALSE))," ")</f>
        <v xml:space="preserve"> </v>
      </c>
      <c r="C92" s="179"/>
      <c r="D92" s="180" t="str">
        <f>IF(D90&lt;&gt;" ",IF(ISERROR(HLOOKUP(DATEVALUE(CONCATENATE(D90,"/",9,"/",YEAR(année))),res,2,FALSE))," ",HLOOKUP(DATEVALUE(CONCATENATE(D90,"/",9,"/",YEAR(année))),res,2,FALSE))," ")</f>
        <v xml:space="preserve"> </v>
      </c>
      <c r="E92" s="179"/>
      <c r="F92" s="180" t="str">
        <f>IF(F90&lt;&gt;" ",IF(ISERROR(HLOOKUP(DATEVALUE(CONCATENATE(F90,"/",9,"/",YEAR(année))),res,2,FALSE))," ",HLOOKUP(DATEVALUE(CONCATENATE(F90,"/",9,"/",YEAR(année))),res,2,FALSE))," ")</f>
        <v xml:space="preserve"> </v>
      </c>
      <c r="G92" s="179"/>
      <c r="H92" s="180" t="str">
        <f>IF(H90&lt;&gt;" ",IF(ISERROR(HLOOKUP(DATEVALUE(CONCATENATE(H90,"/",9,"/",YEAR(année))),res,2,FALSE))," ",HLOOKUP(DATEVALUE(CONCATENATE(H90,"/",9,"/",YEAR(année))),res,2,FALSE))," ")</f>
        <v xml:space="preserve"> </v>
      </c>
      <c r="I92" s="179"/>
      <c r="J92" s="180" t="str">
        <f>IF(J90&lt;&gt;" ",IF(ISERROR(HLOOKUP(DATEVALUE(CONCATENATE(J90,"/",9,"/",YEAR(année))),res,2,FALSE))," ",HLOOKUP(DATEVALUE(CONCATENATE(J90,"/",9,"/",YEAR(année))),res,2,FALSE))," ")</f>
        <v xml:space="preserve"> </v>
      </c>
      <c r="K92" s="179"/>
      <c r="L92" s="180" t="str">
        <f>IF(L90&lt;&gt;" ",IF(ISERROR(HLOOKUP(DATEVALUE(CONCATENATE(L90,"/",9,"/",YEAR(année))),res,2,FALSE))," ",HLOOKUP(DATEVALUE(CONCATENATE(L90,"/",9,"/",YEAR(année))),res,2,FALSE))," ")</f>
        <v xml:space="preserve"> </v>
      </c>
      <c r="M92" s="179"/>
      <c r="N92" s="199" t="str">
        <f>IF(N90&lt;&gt;" ",IF(ISERROR(HLOOKUP(DATEVALUE(CONCATENATE(N90,"/",9,"/",YEAR(année))),res,2,FALSE))," ",HLOOKUP(DATEVALUE(CONCATENATE(N90,"/",9,"/",YEAR(année))),res,2,FALSE))," ")</f>
        <v xml:space="preserve"> </v>
      </c>
      <c r="O92" s="200"/>
      <c r="P92" s="114"/>
      <c r="Q92" s="178" t="str">
        <f>IF(Q90&lt;&gt;" ",IF(ISERROR(HLOOKUP(DATEVALUE(CONCATENATE(Q90,"/",10,"/",YEAR(année))),res,2,FALSE))," ",HLOOKUP(DATEVALUE(CONCATENATE(Q90,"/",10,"/",YEAR(année))),res,2,FALSE))," ")</f>
        <v xml:space="preserve"> </v>
      </c>
      <c r="R92" s="179"/>
      <c r="S92" s="180" t="str">
        <f>IF(S90&lt;&gt;" ",IF(ISERROR(HLOOKUP(DATEVALUE(CONCATENATE(S90,"/",10,"/",YEAR(année))),res,2,FALSE))," ",HLOOKUP(DATEVALUE(CONCATENATE(S90,"/",10,"/",YEAR(année))),res,2,FALSE))," ")</f>
        <v xml:space="preserve"> </v>
      </c>
      <c r="T92" s="179"/>
      <c r="U92" s="223" t="str">
        <f>IF(U90&lt;&gt;" ",IF(ISERROR(HLOOKUP(DATEVALUE(CONCATENATE(U90,"/",10,"/",YEAR(année))),res,2,FALSE))," ",HLOOKUP(DATEVALUE(CONCATENATE(U90,"/",10,"/",YEAR(année))),res,2,FALSE))," ")</f>
        <v xml:space="preserve"> </v>
      </c>
      <c r="V92" s="215"/>
      <c r="W92" s="180" t="str">
        <f>IF(W90&lt;&gt;" ",IF(ISERROR(HLOOKUP(DATEVALUE(CONCATENATE(W90,"/",10,"/",YEAR(année))),res,2,FALSE))," ",HLOOKUP(DATEVALUE(CONCATENATE(W90,"/",10,"/",YEAR(année))),res,2,FALSE))," ")</f>
        <v xml:space="preserve"> </v>
      </c>
      <c r="X92" s="179"/>
      <c r="Y92" s="180" t="str">
        <f>IF(Y90&lt;&gt;" ",IF(ISERROR(HLOOKUP(DATEVALUE(CONCATENATE(Y90,"/",10,"/",YEAR(année))),res,2,FALSE))," ",HLOOKUP(DATEVALUE(CONCATENATE(Y90,"/",10,"/",YEAR(année))),res,2,FALSE))," ")</f>
        <v xml:space="preserve"> </v>
      </c>
      <c r="Z92" s="179"/>
      <c r="AA92" s="180" t="str">
        <f>IF(AA90&lt;&gt;" ",IF(ISERROR(HLOOKUP(DATEVALUE(CONCATENATE(AA90,"/",10,"/",YEAR(année))),res,2,FALSE))," ",HLOOKUP(DATEVALUE(CONCATENATE(AA90,"/",10,"/",YEAR(année))),res,2,FALSE))," ")</f>
        <v xml:space="preserve"> </v>
      </c>
      <c r="AB92" s="179"/>
      <c r="AC92" s="199" t="str">
        <f>IF(AC90&lt;&gt;" ",IF(ISERROR(HLOOKUP(DATEVALUE(CONCATENATE(AC90,"/",10,"/",YEAR(année))),res,2,FALSE))," ",HLOOKUP(DATEVALUE(CONCATENATE(AC90,"/",10,"/",YEAR(année))),res,2,FALSE))," ")</f>
        <v xml:space="preserve"> </v>
      </c>
      <c r="AD92" s="200"/>
      <c r="AE92" s="114"/>
      <c r="AF92" s="178" t="str">
        <f>IF(AF90&lt;&gt;" ",IF(ISERROR(HLOOKUP(DATEVALUE(CONCATENATE(AF90,"/",11,"/",YEAR(année))),res,2,FALSE))," ",HLOOKUP(DATEVALUE(CONCATENATE(AF90,"/",11,"/",YEAR(année))),res,2,FALSE))," ")</f>
        <v xml:space="preserve"> </v>
      </c>
      <c r="AG92" s="179"/>
      <c r="AH92" s="180" t="str">
        <f>IF(AH90&lt;&gt;" ",IF(ISERROR(HLOOKUP(DATEVALUE(CONCATENATE(AH90,"/",11,"/",YEAR(année))),res,2,FALSE))," ",HLOOKUP(DATEVALUE(CONCATENATE(AH90,"/",11,"/",YEAR(année))),res,2,FALSE))," ")</f>
        <v xml:space="preserve"> </v>
      </c>
      <c r="AI92" s="179"/>
      <c r="AJ92" s="180" t="str">
        <f>IF(AJ90&lt;&gt;" ",IF(ISERROR(HLOOKUP(DATEVALUE(CONCATENATE(AJ90,"/",11,"/",YEAR(année))),res,2,FALSE))," ",HLOOKUP(DATEVALUE(CONCATENATE(AJ90,"/",11,"/",YEAR(année))),res,2,FALSE))," ")</f>
        <v xml:space="preserve"> </v>
      </c>
      <c r="AK92" s="179"/>
      <c r="AL92" s="180" t="str">
        <f>IF(AL90&lt;&gt;" ",IF(ISERROR(HLOOKUP(DATEVALUE(CONCATENATE(AL90,"/",11,"/",YEAR(année))),res,2,FALSE))," ",HLOOKUP(DATEVALUE(CONCATENATE(AL90,"/",11,"/",YEAR(année))),res,2,FALSE))," ")</f>
        <v xml:space="preserve"> </v>
      </c>
      <c r="AM92" s="179"/>
      <c r="AN92" s="180" t="str">
        <f>IF(AN90&lt;&gt;" ",IF(ISERROR(HLOOKUP(DATEVALUE(CONCATENATE(AN90,"/",11,"/",YEAR(année))),res,2,FALSE))," ",HLOOKUP(DATEVALUE(CONCATENATE(AN90,"/",11,"/",YEAR(année))),res,2,FALSE))," ")</f>
        <v xml:space="preserve"> </v>
      </c>
      <c r="AO92" s="179"/>
      <c r="AP92" s="180" t="str">
        <f>IF(AP90&lt;&gt;" ",IF(ISERROR(HLOOKUP(DATEVALUE(CONCATENATE(AP90,"/",11,"/",YEAR(année))),res,2,FALSE))," ",HLOOKUP(DATEVALUE(CONCATENATE(AP90,"/",11,"/",YEAR(année))),res,2,FALSE))," ")</f>
        <v xml:space="preserve"> </v>
      </c>
      <c r="AQ92" s="179"/>
      <c r="AR92" s="199" t="str">
        <f>IF(AR90&lt;&gt;" ",IF(ISERROR(HLOOKUP(DATEVALUE(CONCATENATE(AR90,"/",11,"/",YEAR(année))),res,2,FALSE))," ",HLOOKUP(DATEVALUE(CONCATENATE(AR90,"/",11,"/",YEAR(année))),res,2,FALSE))," ")</f>
        <v xml:space="preserve"> </v>
      </c>
      <c r="AS92" s="200"/>
      <c r="AT92" s="114"/>
      <c r="AU92" s="181" t="str">
        <f>IF(AU90&lt;&gt;" ",IF(ISERROR(HLOOKUP(DATEVALUE(CONCATENATE(AU90,"/",12,"/",YEAR(année))),res,2,FALSE))," ",HLOOKUP(DATEVALUE(CONCATENATE(AU90,"/",12,"/",YEAR(année))),res,2,FALSE))," ")</f>
        <v xml:space="preserve"> </v>
      </c>
      <c r="AV92" s="182"/>
      <c r="AW92" s="180" t="str">
        <f>IF(AW90&lt;&gt;" ",IF(ISERROR(HLOOKUP(DATEVALUE(CONCATENATE(AW90,"/",12,"/",YEAR(année))),res,2,FALSE))," ",HLOOKUP(DATEVALUE(CONCATENATE(AW90,"/",12,"/",YEAR(année))),res,2,FALSE))," ")</f>
        <v xml:space="preserve"> </v>
      </c>
      <c r="AX92" s="179"/>
      <c r="AY92" s="180" t="str">
        <f>IF(AY90&lt;&gt;" ",IF(ISERROR(HLOOKUP(DATEVALUE(CONCATENATE(AY90,"/",12,"/",YEAR(année))),res,2,FALSE))," ",HLOOKUP(DATEVALUE(CONCATENATE(AY90,"/",12,"/",YEAR(année))),res,2,FALSE))," ")</f>
        <v xml:space="preserve"> </v>
      </c>
      <c r="AZ92" s="179"/>
      <c r="BA92" s="180" t="str">
        <f>IF(BA90&lt;&gt;" ",IF(ISERROR(HLOOKUP(DATEVALUE(CONCATENATE(BA90,"/",12,"/",YEAR(année))),res,2,FALSE))," ",HLOOKUP(DATEVALUE(CONCATENATE(BA90,"/",12,"/",YEAR(année))),res,2,FALSE))," ")</f>
        <v xml:space="preserve"> </v>
      </c>
      <c r="BB92" s="179"/>
      <c r="BC92" s="180" t="str">
        <f>IF(BC90&lt;&gt;" ",IF(ISERROR(HLOOKUP(DATEVALUE(CONCATENATE(BC90,"/",12,"/",YEAR(année))),res,2,FALSE))," ",HLOOKUP(DATEVALUE(CONCATENATE(BC90,"/",12,"/",YEAR(année))),res,2,FALSE))," ")</f>
        <v xml:space="preserve"> </v>
      </c>
      <c r="BD92" s="179"/>
      <c r="BE92" s="210" t="str">
        <f>IF(BE90&lt;&gt;" ",IF(ISERROR(HLOOKUP(DATEVALUE(CONCATENATE(BE90,"/",12,"/",YEAR(année))),res,2,FALSE))," ",HLOOKUP(DATEVALUE(CONCATENATE(BE90,"/",12,"/",YEAR(année))),res,2,FALSE))," ")</f>
        <v xml:space="preserve"> </v>
      </c>
      <c r="BF92" s="211"/>
      <c r="BG92" s="212" t="str">
        <f>IF(BG90&lt;&gt;" ",IF(ISERROR(HLOOKUP(DATEVALUE(CONCATENATE(BG90,"/",12,"/",YEAR(année))),res,2,FALSE))," ",HLOOKUP(DATEVALUE(CONCATENATE(BG90,"/",12,"/",YEAR(année))),res,2,FALSE))," ")</f>
        <v xml:space="preserve"> </v>
      </c>
      <c r="BH92" s="213"/>
    </row>
    <row r="93" spans="1:60" s="111" customFormat="1" ht="19.8">
      <c r="A93" s="100"/>
      <c r="B93" s="177">
        <f>IF(N90&lt;30,N90+1," ")</f>
        <v>19</v>
      </c>
      <c r="C93" s="176"/>
      <c r="D93" s="175">
        <f>IF(B93&lt;30,B93+1," ")</f>
        <v>20</v>
      </c>
      <c r="E93" s="176"/>
      <c r="F93" s="175">
        <f>IF(D93&lt;30,D93+1," ")</f>
        <v>21</v>
      </c>
      <c r="G93" s="176"/>
      <c r="H93" s="187">
        <f>IF(F93&lt;30,F93+1," ")</f>
        <v>22</v>
      </c>
      <c r="I93" s="188"/>
      <c r="J93" s="175">
        <f>IF(H93&lt;30,H93+1," ")</f>
        <v>23</v>
      </c>
      <c r="K93" s="176"/>
      <c r="L93" s="183">
        <f>IF(J93&lt;30,J93+1," ")</f>
        <v>24</v>
      </c>
      <c r="M93" s="184"/>
      <c r="N93" s="189">
        <f>IF(L93&lt;30,L93+1," ")</f>
        <v>25</v>
      </c>
      <c r="O93" s="190"/>
      <c r="P93" s="123"/>
      <c r="Q93" s="177">
        <f>IF(AC90&lt;31,AC90+1," ")</f>
        <v>17</v>
      </c>
      <c r="R93" s="176"/>
      <c r="S93" s="175">
        <f>IF(Q93&lt;31,Q93+1," ")</f>
        <v>18</v>
      </c>
      <c r="T93" s="176"/>
      <c r="U93" s="175">
        <f>IF(S93&lt;31,S93+1," ")</f>
        <v>19</v>
      </c>
      <c r="V93" s="176"/>
      <c r="W93" s="175">
        <f>IF(U93&lt;31,U93+1," ")</f>
        <v>20</v>
      </c>
      <c r="X93" s="176"/>
      <c r="Y93" s="175">
        <f>IF(W93&lt;31,W93+1," ")</f>
        <v>21</v>
      </c>
      <c r="Z93" s="176"/>
      <c r="AA93" s="175">
        <f>IF(Y93&lt;31,Y93+1," ")</f>
        <v>22</v>
      </c>
      <c r="AB93" s="176"/>
      <c r="AC93" s="189">
        <f>IF(AA93&lt;31,AA93+1," ")</f>
        <v>23</v>
      </c>
      <c r="AD93" s="190"/>
      <c r="AE93" s="123"/>
      <c r="AF93" s="177">
        <f>IF(AR90&lt;30,AR90+1," ")</f>
        <v>21</v>
      </c>
      <c r="AG93" s="176"/>
      <c r="AH93" s="175">
        <f>IF(AF93&lt;30,AF93+1," ")</f>
        <v>22</v>
      </c>
      <c r="AI93" s="176"/>
      <c r="AJ93" s="228">
        <f>IF(AH93&lt;30,AH93+1," ")</f>
        <v>23</v>
      </c>
      <c r="AK93" s="184"/>
      <c r="AL93" s="175">
        <f>IF(AJ93&lt;30,AJ93+1," ")</f>
        <v>24</v>
      </c>
      <c r="AM93" s="176"/>
      <c r="AN93" s="175">
        <f>IF(AL93&lt;30,AL93+1," ")</f>
        <v>25</v>
      </c>
      <c r="AO93" s="176"/>
      <c r="AP93" s="175">
        <f>IF(AN93&lt;30,AN93+1," ")</f>
        <v>26</v>
      </c>
      <c r="AQ93" s="176"/>
      <c r="AR93" s="189">
        <f>IF(AP93&lt;30,AP93+1," ")</f>
        <v>27</v>
      </c>
      <c r="AS93" s="190"/>
      <c r="AT93" s="123"/>
      <c r="AU93" s="218">
        <f>IF(BG90&lt;31,BG90+1," ")</f>
        <v>19</v>
      </c>
      <c r="AV93" s="219"/>
      <c r="AW93" s="175">
        <f>IF(AU93&lt;31,AU93+1," ")</f>
        <v>20</v>
      </c>
      <c r="AX93" s="176"/>
      <c r="AY93" s="218">
        <f>IF(AW93&lt;31,AW93+1," ")</f>
        <v>21</v>
      </c>
      <c r="AZ93" s="219"/>
      <c r="BA93" s="175">
        <f>IF(AY93&lt;31,AY93+1," ")</f>
        <v>22</v>
      </c>
      <c r="BB93" s="176"/>
      <c r="BC93" s="175">
        <f>IF(BA93&lt;31,BA93+1," ")</f>
        <v>23</v>
      </c>
      <c r="BD93" s="176"/>
      <c r="BE93" s="175">
        <f>IF(BC93&lt;31,BC93+1," ")</f>
        <v>24</v>
      </c>
      <c r="BF93" s="176"/>
      <c r="BG93" s="187">
        <f>IF(BE93&lt;31,BE93+1," ")</f>
        <v>25</v>
      </c>
      <c r="BH93" s="188"/>
    </row>
    <row r="94" spans="1:60" ht="19.8" hidden="1" customHeight="1">
      <c r="A94" s="1"/>
      <c r="B94" s="115" t="str">
        <f t="shared" ref="B94:N94" si="66">IF(B93=" "," ",HLOOKUP(B93,search,19,FALSE()))</f>
        <v/>
      </c>
      <c r="C94" s="116"/>
      <c r="D94" s="117" t="str">
        <f t="shared" si="66"/>
        <v/>
      </c>
      <c r="E94" s="117"/>
      <c r="F94" s="117" t="str">
        <f t="shared" si="66"/>
        <v/>
      </c>
      <c r="G94" s="117"/>
      <c r="H94" s="168" t="str">
        <f t="shared" si="66"/>
        <v/>
      </c>
      <c r="I94" s="169"/>
      <c r="J94" s="117" t="str">
        <f t="shared" si="66"/>
        <v/>
      </c>
      <c r="K94" s="117"/>
      <c r="L94" s="166" t="str">
        <f t="shared" si="66"/>
        <v/>
      </c>
      <c r="M94" s="167"/>
      <c r="N94" s="125" t="str">
        <f t="shared" si="66"/>
        <v/>
      </c>
      <c r="O94" s="120"/>
      <c r="P94" s="112"/>
      <c r="Q94" s="201" t="str">
        <f t="shared" ref="Q94:AC94" si="67">IF(Q93=" "," ",HLOOKUP(Q93,search,21,FALSE()))</f>
        <v/>
      </c>
      <c r="R94" s="202"/>
      <c r="S94" s="203" t="str">
        <f t="shared" si="67"/>
        <v/>
      </c>
      <c r="T94" s="202"/>
      <c r="U94" s="203" t="str">
        <f t="shared" si="67"/>
        <v/>
      </c>
      <c r="V94" s="202"/>
      <c r="W94" s="203" t="str">
        <f t="shared" si="67"/>
        <v/>
      </c>
      <c r="X94" s="202"/>
      <c r="Y94" s="203" t="str">
        <f t="shared" si="67"/>
        <v/>
      </c>
      <c r="Z94" s="202"/>
      <c r="AA94" s="203" t="str">
        <f t="shared" si="67"/>
        <v/>
      </c>
      <c r="AB94" s="202"/>
      <c r="AC94" s="204" t="str">
        <f t="shared" si="67"/>
        <v/>
      </c>
      <c r="AD94" s="205"/>
      <c r="AE94" s="112"/>
      <c r="AF94" s="201" t="str">
        <f t="shared" ref="AF94:AR94" si="68">IF(AF93=" "," ",HLOOKUP(AF93,search,23,FALSE()))</f>
        <v/>
      </c>
      <c r="AG94" s="202"/>
      <c r="AH94" s="203" t="str">
        <f t="shared" si="68"/>
        <v/>
      </c>
      <c r="AI94" s="202"/>
      <c r="AJ94" s="224" t="str">
        <f t="shared" si="68"/>
        <v/>
      </c>
      <c r="AK94" s="167"/>
      <c r="AL94" s="203" t="str">
        <f t="shared" si="68"/>
        <v/>
      </c>
      <c r="AM94" s="202"/>
      <c r="AN94" s="203" t="str">
        <f t="shared" si="68"/>
        <v/>
      </c>
      <c r="AO94" s="202"/>
      <c r="AP94" s="203" t="str">
        <f t="shared" si="68"/>
        <v/>
      </c>
      <c r="AQ94" s="202"/>
      <c r="AR94" s="204" t="str">
        <f t="shared" si="68"/>
        <v/>
      </c>
      <c r="AS94" s="205"/>
      <c r="AT94" s="112"/>
      <c r="AU94" s="216" t="str">
        <f t="shared" ref="AU94:BG94" si="69">IF(AU93=" "," ",HLOOKUP(AU93,search,25,FALSE()))</f>
        <v/>
      </c>
      <c r="AV94" s="217"/>
      <c r="AW94" s="203" t="str">
        <f t="shared" si="69"/>
        <v/>
      </c>
      <c r="AX94" s="202"/>
      <c r="AY94" s="216" t="str">
        <f t="shared" si="69"/>
        <v/>
      </c>
      <c r="AZ94" s="217"/>
      <c r="BA94" s="203" t="str">
        <f t="shared" si="69"/>
        <v/>
      </c>
      <c r="BB94" s="202"/>
      <c r="BC94" s="203" t="str">
        <f t="shared" si="69"/>
        <v/>
      </c>
      <c r="BD94" s="202"/>
      <c r="BE94" s="203" t="str">
        <f t="shared" si="69"/>
        <v/>
      </c>
      <c r="BF94" s="202"/>
      <c r="BG94" s="168" t="str">
        <f t="shared" si="69"/>
        <v>X</v>
      </c>
      <c r="BH94" s="169"/>
    </row>
    <row r="95" spans="1:60" s="102" customFormat="1" ht="15">
      <c r="A95" s="101"/>
      <c r="B95" s="178" t="str">
        <f>IF(B93&lt;&gt;" ",IF(ISERROR(HLOOKUP(DATEVALUE(CONCATENATE(B93,"/",9,"/",YEAR(année))),res,2,FALSE))," ",HLOOKUP(DATEVALUE(CONCATENATE(B93,"/",9,"/",YEAR(année))),res,2,FALSE))," ")</f>
        <v xml:space="preserve"> </v>
      </c>
      <c r="C95" s="179"/>
      <c r="D95" s="180" t="str">
        <f>IF(D93&lt;&gt;" ",IF(ISERROR(HLOOKUP(DATEVALUE(CONCATENATE(D93,"/",9,"/",YEAR(année))),res,2,FALSE))," ",HLOOKUP(DATEVALUE(CONCATENATE(D93,"/",9,"/",YEAR(année))),res,2,FALSE))," ")</f>
        <v xml:space="preserve"> </v>
      </c>
      <c r="E95" s="179"/>
      <c r="F95" s="180" t="str">
        <f>IF(F93&lt;&gt;" ",IF(ISERROR(HLOOKUP(DATEVALUE(CONCATENATE(F93,"/",9,"/",YEAR(année))),res,2,FALSE))," ",HLOOKUP(DATEVALUE(CONCATENATE(F93,"/",9,"/",YEAR(année))),res,2,FALSE))," ")</f>
        <v xml:space="preserve"> </v>
      </c>
      <c r="G95" s="179"/>
      <c r="H95" s="185" t="str">
        <f>IF(H93&lt;&gt;" ",IF(ISERROR(HLOOKUP(DATEVALUE(CONCATENATE(H93,"/",9,"/",YEAR(année))),res,2,FALSE))," ",HLOOKUP(DATEVALUE(CONCATENATE(H93,"/",9,"/",YEAR(année))),res,2,FALSE))," ")</f>
        <v xml:space="preserve"> </v>
      </c>
      <c r="I95" s="186"/>
      <c r="J95" s="180" t="str">
        <f>IF(J93&lt;&gt;" ",IF(ISERROR(HLOOKUP(DATEVALUE(CONCATENATE(J93,"/",9,"/",YEAR(année))),res,2,FALSE))," ",HLOOKUP(DATEVALUE(CONCATENATE(J93,"/",9,"/",YEAR(année))),res,2,FALSE))," ")</f>
        <v xml:space="preserve"> </v>
      </c>
      <c r="K95" s="179"/>
      <c r="L95" s="181" t="str">
        <f>IF(L93&lt;&gt;" ",IF(ISERROR(HLOOKUP(DATEVALUE(CONCATENATE(L93,"/",9,"/",YEAR(année))),res,2,FALSE))," ",HLOOKUP(DATEVALUE(CONCATENATE(L93,"/",9,"/",YEAR(année))),res,2,FALSE))," ")</f>
        <v xml:space="preserve"> </v>
      </c>
      <c r="M95" s="182"/>
      <c r="N95" s="199" t="str">
        <f>IF(N93&lt;&gt;" ",IF(ISERROR(HLOOKUP(DATEVALUE(CONCATENATE(N93,"/",9,"/",YEAR(année))),res,2,FALSE))," ",HLOOKUP(DATEVALUE(CONCATENATE(N93,"/",9,"/",YEAR(année))),res,2,FALSE))," ")</f>
        <v>l</v>
      </c>
      <c r="O95" s="200"/>
      <c r="P95" s="114"/>
      <c r="Q95" s="178" t="str">
        <f>IF(Q93&lt;&gt;" ",IF(ISERROR(HLOOKUP(DATEVALUE(CONCATENATE(Q93,"/",10,"/",YEAR(année))),res,2,FALSE))," ",HLOOKUP(DATEVALUE(CONCATENATE(Q93,"/",10,"/",YEAR(année))),res,2,FALSE))," ")</f>
        <v xml:space="preserve"> </v>
      </c>
      <c r="R95" s="179"/>
      <c r="S95" s="180" t="str">
        <f>IF(S93&lt;&gt;" ",IF(ISERROR(HLOOKUP(DATEVALUE(CONCATENATE(S93,"/",10,"/",YEAR(année))),res,2,FALSE))," ",HLOOKUP(DATEVALUE(CONCATENATE(S93,"/",10,"/",YEAR(année))),res,2,FALSE))," ")</f>
        <v xml:space="preserve"> </v>
      </c>
      <c r="T95" s="179"/>
      <c r="U95" s="180" t="str">
        <f>IF(U93&lt;&gt;" ",IF(ISERROR(HLOOKUP(DATEVALUE(CONCATENATE(U93,"/",10,"/",YEAR(année))),res,2,FALSE))," ",HLOOKUP(DATEVALUE(CONCATENATE(U93,"/",10,"/",YEAR(année))),res,2,FALSE))," ")</f>
        <v xml:space="preserve"> </v>
      </c>
      <c r="V95" s="179"/>
      <c r="W95" s="180" t="str">
        <f>IF(W93&lt;&gt;" ",IF(ISERROR(HLOOKUP(DATEVALUE(CONCATENATE(W93,"/",10,"/",YEAR(année))),res,2,FALSE))," ",HLOOKUP(DATEVALUE(CONCATENATE(W93,"/",10,"/",YEAR(année))),res,2,FALSE))," ")</f>
        <v xml:space="preserve"> </v>
      </c>
      <c r="X95" s="179"/>
      <c r="Y95" s="180" t="str">
        <f>IF(Y93&lt;&gt;" ",IF(ISERROR(HLOOKUP(DATEVALUE(CONCATENATE(Y93,"/",10,"/",YEAR(année))),res,2,FALSE))," ",HLOOKUP(DATEVALUE(CONCATENATE(Y93,"/",10,"/",YEAR(année))),res,2,FALSE))," ")</f>
        <v xml:space="preserve"> </v>
      </c>
      <c r="Z95" s="179"/>
      <c r="AA95" s="180" t="str">
        <f>IF(AA93&lt;&gt;" ",IF(ISERROR(HLOOKUP(DATEVALUE(CONCATENATE(AA93,"/",10,"/",YEAR(année))),res,2,FALSE))," ",HLOOKUP(DATEVALUE(CONCATENATE(AA93,"/",10,"/",YEAR(année))),res,2,FALSE))," ")</f>
        <v xml:space="preserve"> </v>
      </c>
      <c r="AB95" s="179"/>
      <c r="AC95" s="199" t="str">
        <f>IF(AC93&lt;&gt;" ",IF(ISERROR(HLOOKUP(DATEVALUE(CONCATENATE(AC93,"/",10,"/",YEAR(année))),res,2,FALSE))," ",HLOOKUP(DATEVALUE(CONCATENATE(AC93,"/",10,"/",YEAR(année))),res,2,FALSE))," ")</f>
        <v xml:space="preserve"> </v>
      </c>
      <c r="AD95" s="200"/>
      <c r="AE95" s="114"/>
      <c r="AF95" s="178" t="str">
        <f>IF(AF93&lt;&gt;" ",IF(ISERROR(HLOOKUP(DATEVALUE(CONCATENATE(AF93,"/",11,"/",YEAR(année))),res,2,FALSE))," ",HLOOKUP(DATEVALUE(CONCATENATE(AF93,"/",11,"/",YEAR(année))),res,2,FALSE))," ")</f>
        <v xml:space="preserve"> </v>
      </c>
      <c r="AG95" s="179"/>
      <c r="AH95" s="180" t="str">
        <f>IF(AH93&lt;&gt;" ",IF(ISERROR(HLOOKUP(DATEVALUE(CONCATENATE(AH93,"/",11,"/",YEAR(année))),res,2,FALSE))," ",HLOOKUP(DATEVALUE(CONCATENATE(AH93,"/",11,"/",YEAR(année))),res,2,FALSE))," ")</f>
        <v xml:space="preserve"> </v>
      </c>
      <c r="AI95" s="179"/>
      <c r="AJ95" s="225" t="str">
        <f>IF(AJ93&lt;&gt;" ",IF(ISERROR(HLOOKUP(DATEVALUE(CONCATENATE(AJ93,"/",11,"/",YEAR(année))),res,2,FALSE))," ",HLOOKUP(DATEVALUE(CONCATENATE(AJ93,"/",11,"/",YEAR(année))),res,2,FALSE))," ")</f>
        <v>l</v>
      </c>
      <c r="AK95" s="182"/>
      <c r="AL95" s="180" t="str">
        <f>IF(AL93&lt;&gt;" ",IF(ISERROR(HLOOKUP(DATEVALUE(CONCATENATE(AL93,"/",11,"/",YEAR(année))),res,2,FALSE))," ",HLOOKUP(DATEVALUE(CONCATENATE(AL93,"/",11,"/",YEAR(année))),res,2,FALSE))," ")</f>
        <v xml:space="preserve"> </v>
      </c>
      <c r="AM95" s="179"/>
      <c r="AN95" s="180" t="str">
        <f>IF(AN93&lt;&gt;" ",IF(ISERROR(HLOOKUP(DATEVALUE(CONCATENATE(AN93,"/",11,"/",YEAR(année))),res,2,FALSE))," ",HLOOKUP(DATEVALUE(CONCATENATE(AN93,"/",11,"/",YEAR(année))),res,2,FALSE))," ")</f>
        <v xml:space="preserve"> </v>
      </c>
      <c r="AO95" s="179"/>
      <c r="AP95" s="180" t="str">
        <f>IF(AP93&lt;&gt;" ",IF(ISERROR(HLOOKUP(DATEVALUE(CONCATENATE(AP93,"/",11,"/",YEAR(année))),res,2,FALSE))," ",HLOOKUP(DATEVALUE(CONCATENATE(AP93,"/",11,"/",YEAR(année))),res,2,FALSE))," ")</f>
        <v xml:space="preserve"> </v>
      </c>
      <c r="AQ95" s="179"/>
      <c r="AR95" s="199" t="str">
        <f>IF(AR93&lt;&gt;" ",IF(ISERROR(HLOOKUP(DATEVALUE(CONCATENATE(AR93,"/",11,"/",YEAR(année))),res,2,FALSE))," ",HLOOKUP(DATEVALUE(CONCATENATE(AR93,"/",11,"/",YEAR(année))),res,2,FALSE))," ")</f>
        <v xml:space="preserve"> </v>
      </c>
      <c r="AS95" s="200"/>
      <c r="AT95" s="114"/>
      <c r="AU95" s="214" t="str">
        <f>IF(AU93&lt;&gt;" ",IF(ISERROR(HLOOKUP(DATEVALUE(CONCATENATE(AU93,"/",12,"/",YEAR(année))),res,2,FALSE))," ",HLOOKUP(DATEVALUE(CONCATENATE(AU93,"/",12,"/",YEAR(année))),res,2,FALSE))," ")</f>
        <v xml:space="preserve"> </v>
      </c>
      <c r="AV95" s="215"/>
      <c r="AW95" s="180" t="str">
        <f>IF(AW93&lt;&gt;" ",IF(ISERROR(HLOOKUP(DATEVALUE(CONCATENATE(AW93,"/",12,"/",YEAR(année))),res,2,FALSE))," ",HLOOKUP(DATEVALUE(CONCATENATE(AW93,"/",12,"/",YEAR(année))),res,2,FALSE))," ")</f>
        <v xml:space="preserve"> </v>
      </c>
      <c r="AX95" s="179"/>
      <c r="AY95" s="214" t="str">
        <f>IF(AY93&lt;&gt;" ",IF(ISERROR(HLOOKUP(DATEVALUE(CONCATENATE(AY93,"/",12,"/",YEAR(année))),res,2,FALSE))," ",HLOOKUP(DATEVALUE(CONCATENATE(AY93,"/",12,"/",YEAR(année))),res,2,FALSE))," ")</f>
        <v xml:space="preserve"> </v>
      </c>
      <c r="AZ95" s="215"/>
      <c r="BA95" s="180" t="str">
        <f>IF(BA93&lt;&gt;" ",IF(ISERROR(HLOOKUP(DATEVALUE(CONCATENATE(BA93,"/",12,"/",YEAR(année))),res,2,FALSE))," ",HLOOKUP(DATEVALUE(CONCATENATE(BA93,"/",12,"/",YEAR(année))),res,2,FALSE))," ")</f>
        <v xml:space="preserve"> </v>
      </c>
      <c r="BB95" s="179"/>
      <c r="BC95" s="180" t="str">
        <f>IF(BC93&lt;&gt;" ",IF(ISERROR(HLOOKUP(DATEVALUE(CONCATENATE(BC93,"/",12,"/",YEAR(année))),res,2,FALSE))," ",HLOOKUP(DATEVALUE(CONCATENATE(BC93,"/",12,"/",YEAR(année))),res,2,FALSE))," ")</f>
        <v>l</v>
      </c>
      <c r="BD95" s="179"/>
      <c r="BE95" s="210" t="str">
        <f>IF(BE93&lt;&gt;" ",IF(ISERROR(HLOOKUP(DATEVALUE(CONCATENATE(BE93,"/",12,"/",YEAR(année))),res,2,FALSE))," ",HLOOKUP(DATEVALUE(CONCATENATE(BE93,"/",12,"/",YEAR(année))),res,2,FALSE))," ")</f>
        <v xml:space="preserve"> </v>
      </c>
      <c r="BF95" s="211"/>
      <c r="BG95" s="185" t="str">
        <f>IF(BG93&lt;&gt;" ",IF(ISERROR(HLOOKUP(DATEVALUE(CONCATENATE(BG93,"/",12,"/",YEAR(année))),res,2,FALSE))," ",HLOOKUP(DATEVALUE(CONCATENATE(BG93,"/",12,"/",YEAR(année))),res,2,FALSE))," ")</f>
        <v xml:space="preserve"> </v>
      </c>
      <c r="BH95" s="186"/>
    </row>
    <row r="96" spans="1:60" s="111" customFormat="1" ht="19.8">
      <c r="A96" s="100"/>
      <c r="B96" s="177">
        <f>IF(N93&lt;30,N93+1," ")</f>
        <v>26</v>
      </c>
      <c r="C96" s="176"/>
      <c r="D96" s="175">
        <f>IF(B96&lt;30,B96+1," ")</f>
        <v>27</v>
      </c>
      <c r="E96" s="176"/>
      <c r="F96" s="175">
        <f>IF(D96&lt;30,D96+1," ")</f>
        <v>28</v>
      </c>
      <c r="G96" s="176"/>
      <c r="H96" s="175">
        <f>IF(F96&lt;30,F96+1," ")</f>
        <v>29</v>
      </c>
      <c r="I96" s="176"/>
      <c r="J96" s="183">
        <f>IF(H96&lt;30,H96+1," ")</f>
        <v>30</v>
      </c>
      <c r="K96" s="184"/>
      <c r="L96" s="175" t="str">
        <f>IF(J96&lt;30,J96+1," ")</f>
        <v xml:space="preserve"> </v>
      </c>
      <c r="M96" s="176"/>
      <c r="N96" s="189" t="str">
        <f>IF(L96&lt;30,L96+1," ")</f>
        <v xml:space="preserve"> </v>
      </c>
      <c r="O96" s="190"/>
      <c r="P96" s="123"/>
      <c r="Q96" s="177">
        <f>IF(AC93&lt;31,AC93+1," ")</f>
        <v>24</v>
      </c>
      <c r="R96" s="176"/>
      <c r="S96" s="175">
        <f>IF(Q96&lt;31,Q96+1," ")</f>
        <v>25</v>
      </c>
      <c r="T96" s="176"/>
      <c r="U96" s="175">
        <f>IF(S96&lt;31,S96+1," ")</f>
        <v>26</v>
      </c>
      <c r="V96" s="176"/>
      <c r="W96" s="226">
        <f>IF(U96&lt;31,U96+1," ")</f>
        <v>27</v>
      </c>
      <c r="X96" s="219"/>
      <c r="Y96" s="175">
        <f>IF(W96&lt;31,W96+1," ")</f>
        <v>28</v>
      </c>
      <c r="Z96" s="176"/>
      <c r="AA96" s="277">
        <f>IF(Y96&lt;31,Y96+1," ")</f>
        <v>29</v>
      </c>
      <c r="AB96" s="278"/>
      <c r="AC96" s="189">
        <f>IF(AA96&lt;31,AA96+1," ")</f>
        <v>30</v>
      </c>
      <c r="AD96" s="190"/>
      <c r="AE96" s="123"/>
      <c r="AF96" s="177">
        <f>IF(AR93&lt;30,AR93+1," ")</f>
        <v>28</v>
      </c>
      <c r="AG96" s="176"/>
      <c r="AH96" s="175">
        <f>IF(AF96&lt;30,AF96+1," ")</f>
        <v>29</v>
      </c>
      <c r="AI96" s="176"/>
      <c r="AJ96" s="175">
        <f>IF(AH96&lt;30,AH96+1," ")</f>
        <v>30</v>
      </c>
      <c r="AK96" s="176"/>
      <c r="AL96" s="175" t="str">
        <f>IF(AJ96&lt;30,AJ96+1," ")</f>
        <v xml:space="preserve"> </v>
      </c>
      <c r="AM96" s="176"/>
      <c r="AN96" s="175" t="str">
        <f>IF(AL96&lt;30,AL96+1," ")</f>
        <v xml:space="preserve"> </v>
      </c>
      <c r="AO96" s="176"/>
      <c r="AP96" s="175" t="str">
        <f>IF(AN96&lt;30,AN96+1," ")</f>
        <v xml:space="preserve"> </v>
      </c>
      <c r="AQ96" s="176"/>
      <c r="AR96" s="189" t="str">
        <f>IF(AP96&lt;30,AP96+1," ")</f>
        <v xml:space="preserve"> </v>
      </c>
      <c r="AS96" s="190"/>
      <c r="AT96" s="123"/>
      <c r="AU96" s="177">
        <f>IF(BG93&lt;31,BG93+1," ")</f>
        <v>26</v>
      </c>
      <c r="AV96" s="176"/>
      <c r="AW96" s="175">
        <f>IF(AU96&lt;31,AU96+1," ")</f>
        <v>27</v>
      </c>
      <c r="AX96" s="176"/>
      <c r="AY96" s="175">
        <f>IF(AW96&lt;31,AW96+1," ")</f>
        <v>28</v>
      </c>
      <c r="AZ96" s="176"/>
      <c r="BA96" s="175">
        <f>IF(AY96&lt;31,AY96+1," ")</f>
        <v>29</v>
      </c>
      <c r="BB96" s="176"/>
      <c r="BC96" s="175">
        <f>IF(BA96&lt;31,BA96+1," ")</f>
        <v>30</v>
      </c>
      <c r="BD96" s="176"/>
      <c r="BE96" s="175">
        <f>IF(BC96&lt;31,BC96+1," ")</f>
        <v>31</v>
      </c>
      <c r="BF96" s="176"/>
      <c r="BG96" s="189" t="str">
        <f>IF(BE96&lt;31,BE96+1," ")</f>
        <v xml:space="preserve"> </v>
      </c>
      <c r="BH96" s="190"/>
    </row>
    <row r="97" spans="1:60" ht="19.8" hidden="1" customHeight="1">
      <c r="A97" s="1"/>
      <c r="B97" s="115" t="str">
        <f t="shared" ref="B97:N97" si="70">IF(B96=" "," ",HLOOKUP(B96,search,19,FALSE()))</f>
        <v/>
      </c>
      <c r="C97" s="116"/>
      <c r="D97" s="117" t="str">
        <f t="shared" si="70"/>
        <v/>
      </c>
      <c r="E97" s="117"/>
      <c r="F97" s="117" t="str">
        <f t="shared" si="70"/>
        <v/>
      </c>
      <c r="G97" s="117"/>
      <c r="H97" s="117" t="str">
        <f t="shared" si="70"/>
        <v/>
      </c>
      <c r="I97" s="117"/>
      <c r="J97" s="166" t="str">
        <f t="shared" si="70"/>
        <v/>
      </c>
      <c r="K97" s="167"/>
      <c r="L97" s="117" t="str">
        <f t="shared" si="70"/>
        <v xml:space="preserve"> </v>
      </c>
      <c r="M97" s="118"/>
      <c r="N97" s="125" t="str">
        <f t="shared" si="70"/>
        <v xml:space="preserve"> </v>
      </c>
      <c r="O97" s="120"/>
      <c r="P97" s="112"/>
      <c r="Q97" s="201" t="str">
        <f t="shared" ref="Q97:AC97" si="71">IF(Q96=" "," ",HLOOKUP(Q96,search,21,FALSE()))</f>
        <v/>
      </c>
      <c r="R97" s="202"/>
      <c r="S97" s="203" t="str">
        <f t="shared" si="71"/>
        <v/>
      </c>
      <c r="T97" s="202"/>
      <c r="U97" s="203" t="str">
        <f t="shared" si="71"/>
        <v/>
      </c>
      <c r="V97" s="202"/>
      <c r="W97" s="227" t="str">
        <f t="shared" si="71"/>
        <v/>
      </c>
      <c r="X97" s="217"/>
      <c r="Y97" s="203" t="str">
        <f t="shared" si="71"/>
        <v/>
      </c>
      <c r="Z97" s="202"/>
      <c r="AA97" s="279" t="str">
        <f t="shared" si="71"/>
        <v/>
      </c>
      <c r="AB97" s="280"/>
      <c r="AC97" s="204" t="str">
        <f t="shared" si="71"/>
        <v/>
      </c>
      <c r="AD97" s="205"/>
      <c r="AE97" s="112"/>
      <c r="AF97" s="201" t="str">
        <f t="shared" ref="AF97:AR97" si="72">IF(AF96=" "," ",HLOOKUP(AF96,search,23,FALSE()))</f>
        <v/>
      </c>
      <c r="AG97" s="202"/>
      <c r="AH97" s="203" t="str">
        <f t="shared" si="72"/>
        <v/>
      </c>
      <c r="AI97" s="202"/>
      <c r="AJ97" s="203" t="str">
        <f t="shared" si="72"/>
        <v/>
      </c>
      <c r="AK97" s="202"/>
      <c r="AL97" s="203" t="str">
        <f t="shared" si="72"/>
        <v xml:space="preserve"> </v>
      </c>
      <c r="AM97" s="202"/>
      <c r="AN97" s="203" t="str">
        <f t="shared" si="72"/>
        <v xml:space="preserve"> </v>
      </c>
      <c r="AO97" s="202"/>
      <c r="AP97" s="203" t="str">
        <f t="shared" si="72"/>
        <v xml:space="preserve"> </v>
      </c>
      <c r="AQ97" s="202"/>
      <c r="AR97" s="204" t="str">
        <f t="shared" si="72"/>
        <v xml:space="preserve"> </v>
      </c>
      <c r="AS97" s="205"/>
      <c r="AT97" s="112"/>
      <c r="AU97" s="201" t="str">
        <f t="shared" ref="AU97:BG97" si="73">IF(AU96=" "," ",HLOOKUP(AU96,search,25,FALSE()))</f>
        <v/>
      </c>
      <c r="AV97" s="202"/>
      <c r="AW97" s="203" t="str">
        <f t="shared" si="73"/>
        <v/>
      </c>
      <c r="AX97" s="202"/>
      <c r="AY97" s="203" t="str">
        <f t="shared" si="73"/>
        <v/>
      </c>
      <c r="AZ97" s="202"/>
      <c r="BA97" s="203" t="str">
        <f t="shared" si="73"/>
        <v/>
      </c>
      <c r="BB97" s="202"/>
      <c r="BC97" s="203" t="str">
        <f t="shared" si="73"/>
        <v/>
      </c>
      <c r="BD97" s="202"/>
      <c r="BE97" s="203" t="str">
        <f t="shared" si="73"/>
        <v/>
      </c>
      <c r="BF97" s="202"/>
      <c r="BG97" s="204" t="str">
        <f t="shared" si="73"/>
        <v xml:space="preserve"> </v>
      </c>
      <c r="BH97" s="205"/>
    </row>
    <row r="98" spans="1:60" s="102" customFormat="1" ht="15">
      <c r="A98" s="101"/>
      <c r="B98" s="178" t="str">
        <f>IF(B96&lt;&gt;" ",IF(ISERROR(HLOOKUP(DATEVALUE(CONCATENATE(B96,"/",9,"/",YEAR(année))),res,2,FALSE))," ",HLOOKUP(DATEVALUE(CONCATENATE(B96,"/",9,"/",YEAR(année))),res,2,FALSE))," ")</f>
        <v xml:space="preserve"> </v>
      </c>
      <c r="C98" s="179"/>
      <c r="D98" s="180" t="str">
        <f>IF(D96&lt;&gt;" ",IF(ISERROR(HLOOKUP(DATEVALUE(CONCATENATE(D96,"/",9,"/",YEAR(année))),res,2,FALSE))," ",HLOOKUP(DATEVALUE(CONCATENATE(D96,"/",9,"/",YEAR(année))),res,2,FALSE))," ")</f>
        <v xml:space="preserve"> </v>
      </c>
      <c r="E98" s="179"/>
      <c r="F98" s="180" t="str">
        <f>IF(F96&lt;&gt;" ",IF(ISERROR(HLOOKUP(DATEVALUE(CONCATENATE(F96,"/",9,"/",YEAR(année))),res,2,FALSE))," ",HLOOKUP(DATEVALUE(CONCATENATE(F96,"/",9,"/",YEAR(année))),res,2,FALSE))," ")</f>
        <v xml:space="preserve"> </v>
      </c>
      <c r="G98" s="179"/>
      <c r="H98" s="180" t="str">
        <f>IF(H96&lt;&gt;" ",IF(ISERROR(HLOOKUP(DATEVALUE(CONCATENATE(H96,"/",9,"/",YEAR(année))),res,2,FALSE))," ",HLOOKUP(DATEVALUE(CONCATENATE(H96,"/",9,"/",YEAR(année))),res,2,FALSE))," ")</f>
        <v xml:space="preserve"> </v>
      </c>
      <c r="I98" s="179"/>
      <c r="J98" s="181" t="str">
        <f>IF(J96&lt;&gt;" ",IF(ISERROR(HLOOKUP(DATEVALUE(CONCATENATE(J96,"/",9,"/",YEAR(année))),res,2,FALSE))," ",HLOOKUP(DATEVALUE(CONCATENATE(J96,"/",9,"/",YEAR(année))),res,2,FALSE))," ")</f>
        <v xml:space="preserve"> </v>
      </c>
      <c r="K98" s="182"/>
      <c r="L98" s="180" t="str">
        <f>IF(L96&lt;&gt;" ",IF(ISERROR(HLOOKUP(DATEVALUE(CONCATENATE(L96,"/",9,"/",YEAR(année))),res,2,FALSE))," ",HLOOKUP(DATEVALUE(CONCATENATE(L96,"/",9,"/",YEAR(année))),res,2,FALSE))," ")</f>
        <v xml:space="preserve"> </v>
      </c>
      <c r="M98" s="179"/>
      <c r="N98" s="199" t="str">
        <f>IF(N96&lt;&gt;" ",IF(ISERROR(HLOOKUP(DATEVALUE(CONCATENATE(N96,"/",9,"/",YEAR(année))),res,2,FALSE))," ",HLOOKUP(DATEVALUE(CONCATENATE(N96,"/",9,"/",YEAR(année))),res,2,FALSE))," ")</f>
        <v xml:space="preserve"> </v>
      </c>
      <c r="O98" s="200"/>
      <c r="P98" s="114"/>
      <c r="Q98" s="178" t="str">
        <f>IF(Q96&lt;&gt;" ",IF(ISERROR(HLOOKUP(DATEVALUE(CONCATENATE(Q96,"/",10,"/",YEAR(année))),res,2,FALSE))," ",HLOOKUP(DATEVALUE(CONCATENATE(Q96,"/",10,"/",YEAR(année))),res,2,FALSE))," ")</f>
        <v xml:space="preserve"> </v>
      </c>
      <c r="R98" s="179"/>
      <c r="S98" s="180" t="str">
        <f>IF(S96&lt;&gt;" ",IF(ISERROR(HLOOKUP(DATEVALUE(CONCATENATE(S96,"/",10,"/",YEAR(année))),res,2,FALSE))," ",HLOOKUP(DATEVALUE(CONCATENATE(S96,"/",10,"/",YEAR(année))),res,2,FALSE))," ")</f>
        <v>l</v>
      </c>
      <c r="T98" s="179"/>
      <c r="U98" s="180" t="str">
        <f>IF(U96&lt;&gt;" ",IF(ISERROR(HLOOKUP(DATEVALUE(CONCATENATE(U96,"/",10,"/",YEAR(année))),res,2,FALSE))," ",HLOOKUP(DATEVALUE(CONCATENATE(U96,"/",10,"/",YEAR(année))),res,2,FALSE))," ")</f>
        <v xml:space="preserve"> </v>
      </c>
      <c r="V98" s="179"/>
      <c r="W98" s="223" t="str">
        <f>IF(W96&lt;&gt;" ",IF(ISERROR(HLOOKUP(DATEVALUE(CONCATENATE(W96,"/",10,"/",YEAR(année))),res,2,FALSE))," ",HLOOKUP(DATEVALUE(CONCATENATE(W96,"/",10,"/",YEAR(année))),res,2,FALSE))," ")</f>
        <v xml:space="preserve"> </v>
      </c>
      <c r="X98" s="215"/>
      <c r="Y98" s="180" t="str">
        <f>IF(Y96&lt;&gt;" ",IF(ISERROR(HLOOKUP(DATEVALUE(CONCATENATE(Y96,"/",10,"/",YEAR(année))),res,2,FALSE))," ",HLOOKUP(DATEVALUE(CONCATENATE(Y96,"/",10,"/",YEAR(année))),res,2,FALSE))," ")</f>
        <v xml:space="preserve"> </v>
      </c>
      <c r="Z98" s="179"/>
      <c r="AA98" s="281" t="str">
        <f>IF(AA96&lt;&gt;" ",IF(ISERROR(HLOOKUP(DATEVALUE(CONCATENATE(AA96,"/",10,"/",YEAR(année))),res,2,FALSE))," ",HLOOKUP(DATEVALUE(CONCATENATE(AA96,"/",10,"/",YEAR(année))),res,2,FALSE))," ")</f>
        <v xml:space="preserve"> </v>
      </c>
      <c r="AB98" s="282"/>
      <c r="AC98" s="199" t="str">
        <f>IF(AC96&lt;&gt;" ",IF(ISERROR(HLOOKUP(DATEVALUE(CONCATENATE(AC96,"/",10,"/",YEAR(année))),res,2,FALSE))," ",HLOOKUP(DATEVALUE(CONCATENATE(AC96,"/",10,"/",YEAR(année))),res,2,FALSE))," ")</f>
        <v xml:space="preserve"> </v>
      </c>
      <c r="AD98" s="200"/>
      <c r="AE98" s="114"/>
      <c r="AF98" s="178" t="str">
        <f>IF(AF96&lt;&gt;" ",IF(ISERROR(HLOOKUP(DATEVALUE(CONCATENATE(AF96,"/",11,"/",YEAR(année))),res,2,FALSE))," ",HLOOKUP(DATEVALUE(CONCATENATE(AF96,"/",11,"/",YEAR(année))),res,2,FALSE))," ")</f>
        <v xml:space="preserve"> </v>
      </c>
      <c r="AG98" s="179"/>
      <c r="AH98" s="180" t="str">
        <f>IF(AH96&lt;&gt;" ",IF(ISERROR(HLOOKUP(DATEVALUE(CONCATENATE(AH96,"/",11,"/",YEAR(année))),res,2,FALSE))," ",HLOOKUP(DATEVALUE(CONCATENATE(AH96,"/",11,"/",YEAR(année))),res,2,FALSE))," ")</f>
        <v xml:space="preserve"> </v>
      </c>
      <c r="AI98" s="179"/>
      <c r="AJ98" s="180" t="str">
        <f>IF(AJ96&lt;&gt;" ",IF(ISERROR(HLOOKUP(DATEVALUE(CONCATENATE(AJ96,"/",11,"/",YEAR(année))),res,2,FALSE))," ",HLOOKUP(DATEVALUE(CONCATENATE(AJ96,"/",11,"/",YEAR(année))),res,2,FALSE))," ")</f>
        <v xml:space="preserve"> </v>
      </c>
      <c r="AK98" s="179"/>
      <c r="AL98" s="180" t="str">
        <f>IF(AL96&lt;&gt;" ",IF(ISERROR(HLOOKUP(DATEVALUE(CONCATENATE(AL96,"/",11,"/",YEAR(année))),res,2,FALSE))," ",HLOOKUP(DATEVALUE(CONCATENATE(AL96,"/",11,"/",YEAR(année))),res,2,FALSE))," ")</f>
        <v xml:space="preserve"> </v>
      </c>
      <c r="AM98" s="179"/>
      <c r="AN98" s="180" t="str">
        <f>IF(AN96&lt;&gt;" ",IF(ISERROR(HLOOKUP(DATEVALUE(CONCATENATE(AN96,"/",11,"/",YEAR(année))),res,2,FALSE))," ",HLOOKUP(DATEVALUE(CONCATENATE(AN96,"/",11,"/",YEAR(année))),res,2,FALSE))," ")</f>
        <v xml:space="preserve"> </v>
      </c>
      <c r="AO98" s="179"/>
      <c r="AP98" s="180" t="str">
        <f>IF(AP96&lt;&gt;" ",IF(ISERROR(HLOOKUP(DATEVALUE(CONCATENATE(AP96,"/",11,"/",YEAR(année))),res,2,FALSE))," ",HLOOKUP(DATEVALUE(CONCATENATE(AP96,"/",11,"/",YEAR(année))),res,2,FALSE))," ")</f>
        <v xml:space="preserve"> </v>
      </c>
      <c r="AQ98" s="179"/>
      <c r="AR98" s="199" t="str">
        <f>IF(AR96&lt;&gt;" ",IF(ISERROR(HLOOKUP(DATEVALUE(CONCATENATE(AR96,"/",11,"/",YEAR(année))),res,2,FALSE))," ",HLOOKUP(DATEVALUE(CONCATENATE(AR96,"/",11,"/",YEAR(année))),res,2,FALSE))," ")</f>
        <v xml:space="preserve"> </v>
      </c>
      <c r="AS98" s="200"/>
      <c r="AT98" s="114"/>
      <c r="AU98" s="178" t="str">
        <f>IF(AU96&lt;&gt;" ",IF(ISERROR(HLOOKUP(DATEVALUE(CONCATENATE(AU96,"/",12,"/",YEAR(année))),res,2,FALSE))," ",HLOOKUP(DATEVALUE(CONCATENATE(AU96,"/",12,"/",YEAR(année))),res,2,FALSE))," ")</f>
        <v xml:space="preserve"> </v>
      </c>
      <c r="AV98" s="179"/>
      <c r="AW98" s="180" t="str">
        <f>IF(AW96&lt;&gt;" ",IF(ISERROR(HLOOKUP(DATEVALUE(CONCATENATE(AW96,"/",12,"/",YEAR(année))),res,2,FALSE))," ",HLOOKUP(DATEVALUE(CONCATENATE(AW96,"/",12,"/",YEAR(année))),res,2,FALSE))," ")</f>
        <v xml:space="preserve"> </v>
      </c>
      <c r="AX98" s="179"/>
      <c r="AY98" s="180" t="str">
        <f>IF(AY96&lt;&gt;" ",IF(ISERROR(HLOOKUP(DATEVALUE(CONCATENATE(AY96,"/",12,"/",YEAR(année))),res,2,FALSE))," ",HLOOKUP(DATEVALUE(CONCATENATE(AY96,"/",12,"/",YEAR(année))),res,2,FALSE))," ")</f>
        <v xml:space="preserve"> </v>
      </c>
      <c r="AZ98" s="179"/>
      <c r="BA98" s="180" t="str">
        <f>IF(BA96&lt;&gt;" ",IF(ISERROR(HLOOKUP(DATEVALUE(CONCATENATE(BA96,"/",12,"/",YEAR(année))),res,2,FALSE))," ",HLOOKUP(DATEVALUE(CONCATENATE(BA96,"/",12,"/",YEAR(année))),res,2,FALSE))," ")</f>
        <v xml:space="preserve"> </v>
      </c>
      <c r="BB98" s="179"/>
      <c r="BC98" s="180" t="str">
        <f>IF(BC96&lt;&gt;" ",IF(ISERROR(HLOOKUP(DATEVALUE(CONCATENATE(BC96,"/",12,"/",YEAR(année))),res,2,FALSE))," ",HLOOKUP(DATEVALUE(CONCATENATE(BC96,"/",12,"/",YEAR(année))),res,2,FALSE))," ")</f>
        <v xml:space="preserve"> </v>
      </c>
      <c r="BD98" s="179"/>
      <c r="BE98" s="210" t="str">
        <f>IF(BE96&lt;&gt;" ",IF(ISERROR(HLOOKUP(DATEVALUE(CONCATENATE(BE96,"/",12,"/",YEAR(année))),res,2,FALSE))," ",HLOOKUP(DATEVALUE(CONCATENATE(BE96,"/",12,"/",YEAR(année))),res,2,FALSE))," ")</f>
        <v xml:space="preserve"> </v>
      </c>
      <c r="BF98" s="211"/>
      <c r="BG98" s="212" t="str">
        <f>IF(BG96&lt;&gt;" ",IF(ISERROR(HLOOKUP(DATEVALUE(CONCATENATE(BG96,"/",12,"/",YEAR(année))),res,2,FALSE))," ",HLOOKUP(DATEVALUE(CONCATENATE(BG96,"/",12,"/",YEAR(année))),res,2,FALSE))," ")</f>
        <v xml:space="preserve"> </v>
      </c>
      <c r="BH98" s="213"/>
    </row>
    <row r="99" spans="1:60" s="111" customFormat="1" ht="19.8">
      <c r="A99" s="100"/>
      <c r="B99" s="177" t="str">
        <f>IF(N96&lt;30,N96+1," ")</f>
        <v xml:space="preserve"> </v>
      </c>
      <c r="C99" s="176"/>
      <c r="D99" s="175" t="str">
        <f>IF(B99&lt;30,B99+1," ")</f>
        <v xml:space="preserve"> </v>
      </c>
      <c r="E99" s="176"/>
      <c r="F99" s="175" t="str">
        <f>IF(D99&lt;30,D99+1," ")</f>
        <v xml:space="preserve"> </v>
      </c>
      <c r="G99" s="176"/>
      <c r="H99" s="175" t="str">
        <f>IF(F99&lt;30,F99+1," ")</f>
        <v xml:space="preserve"> </v>
      </c>
      <c r="I99" s="176"/>
      <c r="J99" s="175" t="str">
        <f>IF(H99&lt;30,H99+1," ")</f>
        <v xml:space="preserve"> </v>
      </c>
      <c r="K99" s="176"/>
      <c r="L99" s="175" t="str">
        <f>IF(J99&lt;30,J99+1," ")</f>
        <v xml:space="preserve"> </v>
      </c>
      <c r="M99" s="176"/>
      <c r="N99" s="189" t="str">
        <f>IF(L99&lt;30,L99+1," ")</f>
        <v xml:space="preserve"> </v>
      </c>
      <c r="O99" s="190"/>
      <c r="P99" s="123"/>
      <c r="Q99" s="177">
        <f>IF(AC96&lt;31,AC96+1," ")</f>
        <v>31</v>
      </c>
      <c r="R99" s="176"/>
      <c r="S99" s="175" t="str">
        <f>IF(Q99&lt;31,Q99+1," ")</f>
        <v xml:space="preserve"> </v>
      </c>
      <c r="T99" s="176"/>
      <c r="U99" s="175" t="str">
        <f>IF(S99&lt;31,S99+1," ")</f>
        <v xml:space="preserve"> </v>
      </c>
      <c r="V99" s="176"/>
      <c r="W99" s="175" t="str">
        <f>IF(U99&lt;31,U99+1," ")</f>
        <v xml:space="preserve"> </v>
      </c>
      <c r="X99" s="176"/>
      <c r="Y99" s="175" t="str">
        <f>IF(W99&lt;31,W99+1," ")</f>
        <v xml:space="preserve"> </v>
      </c>
      <c r="Z99" s="176"/>
      <c r="AA99" s="175" t="str">
        <f>IF(Y99&lt;31,Y99+1," ")</f>
        <v xml:space="preserve"> </v>
      </c>
      <c r="AB99" s="176"/>
      <c r="AC99" s="189" t="str">
        <f>IF(AA99&lt;31,AA99+1," ")</f>
        <v xml:space="preserve"> </v>
      </c>
      <c r="AD99" s="190"/>
      <c r="AE99" s="123"/>
      <c r="AF99" s="177" t="str">
        <f>IF(AR96&lt;30,AR96+1," ")</f>
        <v xml:space="preserve"> </v>
      </c>
      <c r="AG99" s="176"/>
      <c r="AH99" s="175" t="str">
        <f>IF(AF99&lt;30,AF99+1," ")</f>
        <v xml:space="preserve"> </v>
      </c>
      <c r="AI99" s="176"/>
      <c r="AJ99" s="175" t="str">
        <f>IF(AH99&lt;30,AH99+1," ")</f>
        <v xml:space="preserve"> </v>
      </c>
      <c r="AK99" s="176"/>
      <c r="AL99" s="175" t="str">
        <f>IF(AJ99&lt;30,AJ99+1," ")</f>
        <v xml:space="preserve"> </v>
      </c>
      <c r="AM99" s="176"/>
      <c r="AN99" s="175" t="str">
        <f>IF(AL99&lt;30,AL99+1," ")</f>
        <v xml:space="preserve"> </v>
      </c>
      <c r="AO99" s="176"/>
      <c r="AP99" s="175" t="str">
        <f>IF(AN99&lt;30,AN99+1," ")</f>
        <v xml:space="preserve"> </v>
      </c>
      <c r="AQ99" s="176"/>
      <c r="AR99" s="189" t="str">
        <f>IF(AP99&lt;30,AP99+1," ")</f>
        <v xml:space="preserve"> </v>
      </c>
      <c r="AS99" s="190"/>
      <c r="AT99" s="123"/>
      <c r="AU99" s="177" t="str">
        <f>IF(BG96&lt;31,BG96+1," ")</f>
        <v xml:space="preserve"> </v>
      </c>
      <c r="AV99" s="176"/>
      <c r="AW99" s="175" t="str">
        <f>IF(AU99&lt;31,AU99+1," ")</f>
        <v xml:space="preserve"> </v>
      </c>
      <c r="AX99" s="176"/>
      <c r="AY99" s="175" t="str">
        <f>IF(AW99&lt;31,AW99+1," ")</f>
        <v xml:space="preserve"> </v>
      </c>
      <c r="AZ99" s="176"/>
      <c r="BA99" s="175" t="str">
        <f>IF(AY99&lt;31,AY99+1," ")</f>
        <v xml:space="preserve"> </v>
      </c>
      <c r="BB99" s="176"/>
      <c r="BC99" s="175" t="str">
        <f>IF(BA99&lt;31,BA99+1," ")</f>
        <v xml:space="preserve"> </v>
      </c>
      <c r="BD99" s="176"/>
      <c r="BE99" s="175" t="str">
        <f>IF(BC99&lt;31,BC99+1," ")</f>
        <v xml:space="preserve"> </v>
      </c>
      <c r="BF99" s="176"/>
      <c r="BG99" s="189" t="str">
        <f>IF(BE99&lt;31,BE99+1," ")</f>
        <v xml:space="preserve"> </v>
      </c>
      <c r="BH99" s="190"/>
    </row>
    <row r="100" spans="1:60" ht="19.8" hidden="1">
      <c r="A100" s="1"/>
      <c r="B100" s="115" t="str">
        <f t="shared" ref="B100:N100" si="74">IF(B99=" "," ",HLOOKUP(B99,search,19,FALSE()))</f>
        <v xml:space="preserve"> </v>
      </c>
      <c r="C100" s="116"/>
      <c r="D100" s="117" t="str">
        <f t="shared" si="74"/>
        <v xml:space="preserve"> </v>
      </c>
      <c r="E100" s="117"/>
      <c r="F100" s="117" t="str">
        <f t="shared" si="74"/>
        <v xml:space="preserve"> </v>
      </c>
      <c r="G100" s="117"/>
      <c r="H100" s="117" t="str">
        <f t="shared" si="74"/>
        <v xml:space="preserve"> </v>
      </c>
      <c r="I100" s="117"/>
      <c r="J100" s="117" t="str">
        <f t="shared" si="74"/>
        <v xml:space="preserve"> </v>
      </c>
      <c r="K100" s="117"/>
      <c r="L100" s="117" t="str">
        <f t="shared" si="74"/>
        <v xml:space="preserve"> </v>
      </c>
      <c r="M100" s="118"/>
      <c r="N100" s="125" t="str">
        <f t="shared" si="74"/>
        <v xml:space="preserve"> </v>
      </c>
      <c r="O100" s="120"/>
      <c r="P100" s="112"/>
      <c r="Q100" s="201" t="str">
        <f t="shared" ref="Q100:AC100" si="75">IF(Q99=" "," ",HLOOKUP(Q99,search,21,FALSE()))</f>
        <v/>
      </c>
      <c r="R100" s="202"/>
      <c r="S100" s="203" t="str">
        <f t="shared" si="75"/>
        <v xml:space="preserve"> </v>
      </c>
      <c r="T100" s="202"/>
      <c r="U100" s="203" t="str">
        <f t="shared" si="75"/>
        <v xml:space="preserve"> </v>
      </c>
      <c r="V100" s="202"/>
      <c r="W100" s="203" t="str">
        <f t="shared" si="75"/>
        <v xml:space="preserve"> </v>
      </c>
      <c r="X100" s="202"/>
      <c r="Y100" s="203" t="str">
        <f t="shared" si="75"/>
        <v xml:space="preserve"> </v>
      </c>
      <c r="Z100" s="202"/>
      <c r="AA100" s="203" t="str">
        <f t="shared" si="75"/>
        <v xml:space="preserve"> </v>
      </c>
      <c r="AB100" s="202"/>
      <c r="AC100" s="204" t="str">
        <f t="shared" si="75"/>
        <v xml:space="preserve"> </v>
      </c>
      <c r="AD100" s="205"/>
      <c r="AE100" s="112"/>
      <c r="AF100" s="201" t="str">
        <f t="shared" ref="AF100:AR100" si="76">IF(AF99=" "," ",HLOOKUP(AF99,search,23,FALSE()))</f>
        <v xml:space="preserve"> </v>
      </c>
      <c r="AG100" s="202"/>
      <c r="AH100" s="203" t="str">
        <f t="shared" si="76"/>
        <v xml:space="preserve"> </v>
      </c>
      <c r="AI100" s="202"/>
      <c r="AJ100" s="203" t="str">
        <f t="shared" si="76"/>
        <v xml:space="preserve"> </v>
      </c>
      <c r="AK100" s="202"/>
      <c r="AL100" s="203" t="str">
        <f t="shared" si="76"/>
        <v xml:space="preserve"> </v>
      </c>
      <c r="AM100" s="202"/>
      <c r="AN100" s="203" t="str">
        <f t="shared" si="76"/>
        <v xml:space="preserve"> </v>
      </c>
      <c r="AO100" s="202"/>
      <c r="AP100" s="203" t="str">
        <f t="shared" si="76"/>
        <v xml:space="preserve"> </v>
      </c>
      <c r="AQ100" s="202"/>
      <c r="AR100" s="204" t="str">
        <f t="shared" si="76"/>
        <v xml:space="preserve"> </v>
      </c>
      <c r="AS100" s="205"/>
      <c r="AT100" s="112"/>
      <c r="AU100" s="201" t="str">
        <f t="shared" ref="AU100:BG100" si="77">IF(AU99=" "," ",HLOOKUP(AU99,search,25,FALSE()))</f>
        <v xml:space="preserve"> </v>
      </c>
      <c r="AV100" s="202"/>
      <c r="AW100" s="203" t="str">
        <f t="shared" si="77"/>
        <v xml:space="preserve"> </v>
      </c>
      <c r="AX100" s="202"/>
      <c r="AY100" s="203" t="str">
        <f t="shared" si="77"/>
        <v xml:space="preserve"> </v>
      </c>
      <c r="AZ100" s="202"/>
      <c r="BA100" s="203" t="str">
        <f t="shared" si="77"/>
        <v xml:space="preserve"> </v>
      </c>
      <c r="BB100" s="202"/>
      <c r="BC100" s="203" t="str">
        <f t="shared" si="77"/>
        <v xml:space="preserve"> </v>
      </c>
      <c r="BD100" s="202"/>
      <c r="BE100" s="203" t="str">
        <f t="shared" si="77"/>
        <v xml:space="preserve"> </v>
      </c>
      <c r="BF100" s="202"/>
      <c r="BG100" s="204" t="str">
        <f t="shared" si="77"/>
        <v xml:space="preserve"> </v>
      </c>
      <c r="BH100" s="205"/>
    </row>
    <row r="101" spans="1:60" s="102" customFormat="1" ht="15.6" thickBot="1">
      <c r="A101" s="101"/>
      <c r="B101" s="172" t="str">
        <f>IF(B99&lt;&gt;" ",IF(ISERROR(HLOOKUP(DATEVALUE(CONCATENATE(B99,"/",9,"/",YEAR(année))),res,2,FALSE))," ",HLOOKUP(DATEVALUE(CONCATENATE(B99,"/",9,"/",YEAR(année))),res,2,FALSE))," ")</f>
        <v xml:space="preserve"> </v>
      </c>
      <c r="C101" s="173"/>
      <c r="D101" s="174" t="str">
        <f>IF(D99&lt;&gt;" ",IF(ISERROR(HLOOKUP(DATEVALUE(CONCATENATE(D99,"/",9,"/",YEAR(année))),res,2,FALSE))," ",HLOOKUP(DATEVALUE(CONCATENATE(D99,"/",9,"/",YEAR(année))),res,2,FALSE))," ")</f>
        <v xml:space="preserve"> </v>
      </c>
      <c r="E101" s="173"/>
      <c r="F101" s="174" t="str">
        <f>IF(F99&lt;&gt;" ",IF(ISERROR(HLOOKUP(DATEVALUE(CONCATENATE(F99,"/",9,"/",YEAR(année))),res,2,FALSE))," ",HLOOKUP(DATEVALUE(CONCATENATE(F99,"/",9,"/",YEAR(année))),res,2,FALSE))," ")</f>
        <v xml:space="preserve"> </v>
      </c>
      <c r="G101" s="173"/>
      <c r="H101" s="174" t="str">
        <f>IF(H99&lt;&gt;" ",IF(ISERROR(HLOOKUP(DATEVALUE(CONCATENATE(H99,"/",9,"/",YEAR(année))),res,2,FALSE))," ",HLOOKUP(DATEVALUE(CONCATENATE(H99,"/",9,"/",YEAR(année))),res,2,FALSE))," ")</f>
        <v xml:space="preserve"> </v>
      </c>
      <c r="I101" s="173"/>
      <c r="J101" s="174" t="str">
        <f>IF(J99&lt;&gt;" ",IF(ISERROR(HLOOKUP(DATEVALUE(CONCATENATE(J99,"/",9,"/",YEAR(année))),res,2,FALSE))," ",HLOOKUP(DATEVALUE(CONCATENATE(J99,"/",9,"/",YEAR(année))),res,2,FALSE))," ")</f>
        <v xml:space="preserve"> </v>
      </c>
      <c r="K101" s="173"/>
      <c r="L101" s="174" t="str">
        <f>IF(L99&lt;&gt;" ",IF(ISERROR(HLOOKUP(DATEVALUE(CONCATENATE(L99,"/",9,"/",YEAR(année))),res,2,FALSE))," ",HLOOKUP(DATEVALUE(CONCATENATE(L99,"/",9,"/",YEAR(année))),res,2,FALSE))," ")</f>
        <v xml:space="preserve"> </v>
      </c>
      <c r="M101" s="173"/>
      <c r="N101" s="191" t="str">
        <f>IF(N99&lt;&gt;" ",IF(ISERROR(HLOOKUP(DATEVALUE(CONCATENATE(N99,"/",9,"/",YEAR(année))),res,2,FALSE))," ",HLOOKUP(DATEVALUE(CONCATENATE(N99,"/",9,"/",YEAR(année))),res,2,FALSE))," ")</f>
        <v xml:space="preserve"> </v>
      </c>
      <c r="O101" s="192"/>
      <c r="P101" s="114"/>
      <c r="Q101" s="172" t="str">
        <f>IF(Q99&lt;&gt;" ",IF(ISERROR(HLOOKUP(DATEVALUE(CONCATENATE(Q99,"/",10,"/",YEAR(année))),res,2,FALSE))," ",HLOOKUP(DATEVALUE(CONCATENATE(Q99,"/",10,"/",YEAR(année))),res,2,FALSE))," ")</f>
        <v xml:space="preserve"> </v>
      </c>
      <c r="R101" s="173"/>
      <c r="S101" s="174" t="str">
        <f>IF(S99&lt;&gt;" ",IF(ISERROR(HLOOKUP(DATEVALUE(CONCATENATE(S99,"/",10,"/",YEAR(année))),res,2,FALSE))," ",HLOOKUP(DATEVALUE(CONCATENATE(S99,"/",10,"/",YEAR(année))),res,2,FALSE))," ")</f>
        <v xml:space="preserve"> </v>
      </c>
      <c r="T101" s="173"/>
      <c r="U101" s="174" t="str">
        <f>IF(U99&lt;&gt;" ",IF(ISERROR(HLOOKUP(DATEVALUE(CONCATENATE(U99,"/",10,"/",YEAR(année))),res,2,FALSE))," ",HLOOKUP(DATEVALUE(CONCATENATE(U99,"/",10,"/",YEAR(année))),res,2,FALSE))," ")</f>
        <v xml:space="preserve"> </v>
      </c>
      <c r="V101" s="173"/>
      <c r="W101" s="174" t="str">
        <f>IF(W99&lt;&gt;" ",IF(ISERROR(HLOOKUP(DATEVALUE(CONCATENATE(W99,"/",10,"/",YEAR(année))),res,2,FALSE))," ",HLOOKUP(DATEVALUE(CONCATENATE(W99,"/",10,"/",YEAR(année))),res,2,FALSE))," ")</f>
        <v xml:space="preserve"> </v>
      </c>
      <c r="X101" s="173"/>
      <c r="Y101" s="174" t="str">
        <f>IF(Y99&lt;&gt;" ",IF(ISERROR(HLOOKUP(DATEVALUE(CONCATENATE(Y99,"/",10,"/",YEAR(année))),res,2,FALSE))," ",HLOOKUP(DATEVALUE(CONCATENATE(Y99,"/",10,"/",YEAR(année))),res,2,FALSE))," ")</f>
        <v xml:space="preserve"> </v>
      </c>
      <c r="Z101" s="173"/>
      <c r="AA101" s="174" t="str">
        <f>IF(AA99&lt;&gt;" ",IF(ISERROR(HLOOKUP(DATEVALUE(CONCATENATE(AA99,"/",10,"/",YEAR(année))),res,2,FALSE))," ",HLOOKUP(DATEVALUE(CONCATENATE(AA99,"/",10,"/",YEAR(année))),res,2,FALSE))," ")</f>
        <v xml:space="preserve"> </v>
      </c>
      <c r="AB101" s="173"/>
      <c r="AC101" s="191" t="str">
        <f>IF(AC99&lt;&gt;" ",IF(ISERROR(HLOOKUP(DATEVALUE(CONCATENATE(AC99,"/",10,"/",YEAR(année))),res,2,FALSE))," ",HLOOKUP(DATEVALUE(CONCATENATE(AC99,"/",10,"/",YEAR(année))),res,2,FALSE))," ")</f>
        <v xml:space="preserve"> </v>
      </c>
      <c r="AD101" s="192"/>
      <c r="AE101" s="114"/>
      <c r="AF101" s="172" t="str">
        <f>IF(AF99&lt;&gt;" ",IF(ISERROR(HLOOKUP(DATEVALUE(CONCATENATE(AF99,"/",11,"/",YEAR(année))),res,2,FALSE))," ",HLOOKUP(DATEVALUE(CONCATENATE(AF99,"/",11,"/",YEAR(année))),res,2,FALSE))," ")</f>
        <v xml:space="preserve"> </v>
      </c>
      <c r="AG101" s="173"/>
      <c r="AH101" s="174" t="str">
        <f>IF(AH99&lt;&gt;" ",IF(ISERROR(HLOOKUP(DATEVALUE(CONCATENATE(AH99,"/",11,"/",YEAR(année))),res,2,FALSE))," ",HLOOKUP(DATEVALUE(CONCATENATE(AH99,"/",11,"/",YEAR(année))),res,2,FALSE))," ")</f>
        <v xml:space="preserve"> </v>
      </c>
      <c r="AI101" s="173"/>
      <c r="AJ101" s="174" t="str">
        <f>IF(AJ99&lt;&gt;" ",IF(ISERROR(HLOOKUP(DATEVALUE(CONCATENATE(AJ99,"/",11,"/",YEAR(année))),res,2,FALSE))," ",HLOOKUP(DATEVALUE(CONCATENATE(AJ99,"/",11,"/",YEAR(année))),res,2,FALSE))," ")</f>
        <v xml:space="preserve"> </v>
      </c>
      <c r="AK101" s="173"/>
      <c r="AL101" s="174" t="str">
        <f>IF(AL99&lt;&gt;" ",IF(ISERROR(HLOOKUP(DATEVALUE(CONCATENATE(AL99,"/",11,"/",YEAR(année))),res,2,FALSE))," ",HLOOKUP(DATEVALUE(CONCATENATE(AL99,"/",11,"/",YEAR(année))),res,2,FALSE))," ")</f>
        <v xml:space="preserve"> </v>
      </c>
      <c r="AM101" s="173"/>
      <c r="AN101" s="174" t="str">
        <f>IF(AN99&lt;&gt;" ",IF(ISERROR(HLOOKUP(DATEVALUE(CONCATENATE(AN99,"/",11,"/",YEAR(année))),res,2,FALSE))," ",HLOOKUP(DATEVALUE(CONCATENATE(AN99,"/",11,"/",YEAR(année))),res,2,FALSE))," ")</f>
        <v xml:space="preserve"> </v>
      </c>
      <c r="AO101" s="173"/>
      <c r="AP101" s="174" t="str">
        <f>IF(AP99&lt;&gt;" ",IF(ISERROR(HLOOKUP(DATEVALUE(CONCATENATE(AP99,"/",11,"/",YEAR(année))),res,2,FALSE))," ",HLOOKUP(DATEVALUE(CONCATENATE(AP99,"/",11,"/",YEAR(année))),res,2,FALSE))," ")</f>
        <v xml:space="preserve"> </v>
      </c>
      <c r="AQ101" s="173"/>
      <c r="AR101" s="191" t="str">
        <f>IF(AR99&lt;&gt;" ",IF(ISERROR(HLOOKUP(DATEVALUE(CONCATENATE(AR99,"/",11,"/",YEAR(année))),res,2,FALSE))," ",HLOOKUP(DATEVALUE(CONCATENATE(AR99,"/",11,"/",YEAR(année))),res,2,FALSE))," ")</f>
        <v xml:space="preserve"> </v>
      </c>
      <c r="AS101" s="192"/>
      <c r="AT101" s="114"/>
      <c r="AU101" s="172" t="str">
        <f>IF(AU99&lt;&gt;" ",IF(ISERROR(HLOOKUP(DATEVALUE(CONCATENATE(AU99,"/",12,"/",YEAR(année))),res,2,FALSE))," ",HLOOKUP(DATEVALUE(CONCATENATE(AU99,"/",12,"/",YEAR(année))),res,2,FALSE))," ")</f>
        <v xml:space="preserve"> </v>
      </c>
      <c r="AV101" s="173"/>
      <c r="AW101" s="174" t="str">
        <f>IF(AW99&lt;&gt;" ",IF(ISERROR(HLOOKUP(DATEVALUE(CONCATENATE(AW99,"/",12,"/",YEAR(année))),res,2,FALSE))," ",HLOOKUP(DATEVALUE(CONCATENATE(AW99,"/",12,"/",YEAR(année))),res,2,FALSE))," ")</f>
        <v xml:space="preserve"> </v>
      </c>
      <c r="AX101" s="173"/>
      <c r="AY101" s="174" t="str">
        <f>IF(AY99&lt;&gt;" ",IF(ISERROR(HLOOKUP(DATEVALUE(CONCATENATE(AY99,"/",12,"/",YEAR(année))),res,2,FALSE))," ",HLOOKUP(DATEVALUE(CONCATENATE(AY99,"/",12,"/",YEAR(année))),res,2,FALSE))," ")</f>
        <v xml:space="preserve"> </v>
      </c>
      <c r="AZ101" s="173"/>
      <c r="BA101" s="174" t="str">
        <f>IF(BA99&lt;&gt;" ",IF(ISERROR(HLOOKUP(DATEVALUE(CONCATENATE(BA99,"/",12,"/",YEAR(année))),res,2,FALSE))," ",HLOOKUP(DATEVALUE(CONCATENATE(BA99,"/",12,"/",YEAR(année))),res,2,FALSE))," ")</f>
        <v xml:space="preserve"> </v>
      </c>
      <c r="BB101" s="173"/>
      <c r="BC101" s="174" t="str">
        <f>IF(BC99&lt;&gt;" ",IF(ISERROR(HLOOKUP(DATEVALUE(CONCATENATE(BC99,"/",12,"/",YEAR(année))),res,2,FALSE))," ",HLOOKUP(DATEVALUE(CONCATENATE(BC99,"/",12,"/",YEAR(année))),res,2,FALSE))," ")</f>
        <v xml:space="preserve"> </v>
      </c>
      <c r="BD101" s="173"/>
      <c r="BE101" s="208" t="str">
        <f>IF(BE99&lt;&gt;" ",IF(ISERROR(HLOOKUP(DATEVALUE(CONCATENATE(BE99,"/",12,"/",YEAR(année))),res,2,FALSE))," ",HLOOKUP(DATEVALUE(CONCATENATE(BE99,"/",12,"/",YEAR(année))),res,2,FALSE))," ")</f>
        <v xml:space="preserve"> </v>
      </c>
      <c r="BF101" s="209"/>
      <c r="BG101" s="206" t="str">
        <f>IF(BG99&lt;&gt;" ",IF(ISERROR(HLOOKUP(DATEVALUE(CONCATENATE(BG99,"/",12,"/",YEAR(année))),res,2,FALSE))," ",HLOOKUP(DATEVALUE(CONCATENATE(BG99,"/",12,"/",YEAR(année))),res,2,FALSE))," ")</f>
        <v xml:space="preserve"> </v>
      </c>
      <c r="BH101" s="207"/>
    </row>
    <row r="102" spans="1:60" ht="13.8" thickTop="1"/>
  </sheetData>
  <mergeCells count="1556">
    <mergeCell ref="B82:K82"/>
    <mergeCell ref="C5:E5"/>
    <mergeCell ref="C7:E7"/>
    <mergeCell ref="C8:E8"/>
    <mergeCell ref="B34:K34"/>
    <mergeCell ref="B35:C35"/>
    <mergeCell ref="D35:E35"/>
    <mergeCell ref="F35:G35"/>
    <mergeCell ref="H35:I35"/>
    <mergeCell ref="Q13:R13"/>
    <mergeCell ref="Q14:R14"/>
    <mergeCell ref="S12:T12"/>
    <mergeCell ref="L27:M27"/>
    <mergeCell ref="S13:T13"/>
    <mergeCell ref="S14:T14"/>
    <mergeCell ref="U14:V14"/>
    <mergeCell ref="N12:O12"/>
    <mergeCell ref="N14:O14"/>
    <mergeCell ref="AU39:AV39"/>
    <mergeCell ref="Q82:Z82"/>
    <mergeCell ref="AA82:AD82"/>
    <mergeCell ref="AF82:AO82"/>
    <mergeCell ref="AP82:AS82"/>
    <mergeCell ref="L34:O34"/>
    <mergeCell ref="L37:M37"/>
    <mergeCell ref="N37:O37"/>
    <mergeCell ref="N38:O38"/>
    <mergeCell ref="L38:M38"/>
    <mergeCell ref="L82:O82"/>
    <mergeCell ref="B12:C12"/>
    <mergeCell ref="D12:E12"/>
    <mergeCell ref="F12:G12"/>
    <mergeCell ref="H12:I12"/>
    <mergeCell ref="J12:K12"/>
    <mergeCell ref="L12:M12"/>
    <mergeCell ref="L10:O10"/>
    <mergeCell ref="B10:K10"/>
    <mergeCell ref="AA10:AD10"/>
    <mergeCell ref="AP10:AS10"/>
    <mergeCell ref="J11:K11"/>
    <mergeCell ref="L11:M11"/>
    <mergeCell ref="N11:O11"/>
    <mergeCell ref="AP11:AQ11"/>
    <mergeCell ref="AR11:AS11"/>
    <mergeCell ref="AA11:AB11"/>
    <mergeCell ref="AC11:AD11"/>
    <mergeCell ref="B15:C15"/>
    <mergeCell ref="B17:C17"/>
    <mergeCell ref="D17:E17"/>
    <mergeCell ref="F17:G17"/>
    <mergeCell ref="H17:I17"/>
    <mergeCell ref="J17:K17"/>
    <mergeCell ref="N15:O15"/>
    <mergeCell ref="L15:M15"/>
    <mergeCell ref="J15:K15"/>
    <mergeCell ref="H15:I15"/>
    <mergeCell ref="F15:G15"/>
    <mergeCell ref="D15:E15"/>
    <mergeCell ref="B14:C14"/>
    <mergeCell ref="D14:E14"/>
    <mergeCell ref="F14:G14"/>
    <mergeCell ref="H14:I14"/>
    <mergeCell ref="J14:K14"/>
    <mergeCell ref="L14:M14"/>
    <mergeCell ref="H20:I20"/>
    <mergeCell ref="J20:K20"/>
    <mergeCell ref="L20:M20"/>
    <mergeCell ref="N20:O20"/>
    <mergeCell ref="N21:O21"/>
    <mergeCell ref="L21:M21"/>
    <mergeCell ref="J21:K21"/>
    <mergeCell ref="H21:I21"/>
    <mergeCell ref="F18:G18"/>
    <mergeCell ref="D18:E18"/>
    <mergeCell ref="B18:C18"/>
    <mergeCell ref="B20:C20"/>
    <mergeCell ref="D20:E20"/>
    <mergeCell ref="F20:G20"/>
    <mergeCell ref="L17:M17"/>
    <mergeCell ref="N17:O17"/>
    <mergeCell ref="N18:O18"/>
    <mergeCell ref="L18:M18"/>
    <mergeCell ref="J18:K18"/>
    <mergeCell ref="H18:I18"/>
    <mergeCell ref="F26:G26"/>
    <mergeCell ref="H26:I26"/>
    <mergeCell ref="H27:I27"/>
    <mergeCell ref="F27:G27"/>
    <mergeCell ref="H23:I23"/>
    <mergeCell ref="J23:K23"/>
    <mergeCell ref="L23:M23"/>
    <mergeCell ref="N23:O23"/>
    <mergeCell ref="N24:O24"/>
    <mergeCell ref="L24:M24"/>
    <mergeCell ref="J24:K24"/>
    <mergeCell ref="H24:I24"/>
    <mergeCell ref="F21:G21"/>
    <mergeCell ref="D21:E21"/>
    <mergeCell ref="B21:C21"/>
    <mergeCell ref="B23:C23"/>
    <mergeCell ref="D23:E23"/>
    <mergeCell ref="F23:G23"/>
    <mergeCell ref="E1:H1"/>
    <mergeCell ref="B13:C13"/>
    <mergeCell ref="D13:E13"/>
    <mergeCell ref="F13:G13"/>
    <mergeCell ref="H13:I13"/>
    <mergeCell ref="B11:C11"/>
    <mergeCell ref="D11:E11"/>
    <mergeCell ref="F11:G11"/>
    <mergeCell ref="H11:I11"/>
    <mergeCell ref="B1:D1"/>
    <mergeCell ref="J29:K29"/>
    <mergeCell ref="L29:M29"/>
    <mergeCell ref="N29:O29"/>
    <mergeCell ref="J13:K13"/>
    <mergeCell ref="L13:M13"/>
    <mergeCell ref="N13:O13"/>
    <mergeCell ref="J26:K26"/>
    <mergeCell ref="L26:M26"/>
    <mergeCell ref="N26:O26"/>
    <mergeCell ref="N27:O27"/>
    <mergeCell ref="D27:E27"/>
    <mergeCell ref="B27:C27"/>
    <mergeCell ref="B29:C29"/>
    <mergeCell ref="D29:E29"/>
    <mergeCell ref="F29:G29"/>
    <mergeCell ref="H29:I29"/>
    <mergeCell ref="F24:G24"/>
    <mergeCell ref="D24:E24"/>
    <mergeCell ref="B24:C24"/>
    <mergeCell ref="J27:K27"/>
    <mergeCell ref="B26:C26"/>
    <mergeCell ref="D26:E26"/>
    <mergeCell ref="J37:K37"/>
    <mergeCell ref="J38:K38"/>
    <mergeCell ref="H38:I38"/>
    <mergeCell ref="F38:G38"/>
    <mergeCell ref="D38:E38"/>
    <mergeCell ref="B38:C38"/>
    <mergeCell ref="H36:I36"/>
    <mergeCell ref="F36:G36"/>
    <mergeCell ref="D36:E36"/>
    <mergeCell ref="B36:C36"/>
    <mergeCell ref="B37:C37"/>
    <mergeCell ref="D37:E37"/>
    <mergeCell ref="F37:G37"/>
    <mergeCell ref="H37:I37"/>
    <mergeCell ref="J35:K35"/>
    <mergeCell ref="L35:M35"/>
    <mergeCell ref="N35:O35"/>
    <mergeCell ref="N36:O36"/>
    <mergeCell ref="L36:M36"/>
    <mergeCell ref="J36:K36"/>
    <mergeCell ref="D40:E40"/>
    <mergeCell ref="B40:C40"/>
    <mergeCell ref="B41:C41"/>
    <mergeCell ref="D41:E41"/>
    <mergeCell ref="F41:G41"/>
    <mergeCell ref="H41:I41"/>
    <mergeCell ref="N39:O39"/>
    <mergeCell ref="N40:O40"/>
    <mergeCell ref="L40:M40"/>
    <mergeCell ref="J40:K40"/>
    <mergeCell ref="H40:I40"/>
    <mergeCell ref="F40:G40"/>
    <mergeCell ref="B39:C39"/>
    <mergeCell ref="D39:E39"/>
    <mergeCell ref="F39:G39"/>
    <mergeCell ref="H39:I39"/>
    <mergeCell ref="J39:K39"/>
    <mergeCell ref="L39:M39"/>
    <mergeCell ref="J43:K43"/>
    <mergeCell ref="L43:M43"/>
    <mergeCell ref="N43:O43"/>
    <mergeCell ref="N44:O44"/>
    <mergeCell ref="L44:M44"/>
    <mergeCell ref="J44:K44"/>
    <mergeCell ref="H42:I42"/>
    <mergeCell ref="F42:G42"/>
    <mergeCell ref="D42:E42"/>
    <mergeCell ref="B42:C42"/>
    <mergeCell ref="B43:C43"/>
    <mergeCell ref="D43:E43"/>
    <mergeCell ref="F43:G43"/>
    <mergeCell ref="H43:I43"/>
    <mergeCell ref="J41:K41"/>
    <mergeCell ref="L41:M41"/>
    <mergeCell ref="N41:O41"/>
    <mergeCell ref="N42:O42"/>
    <mergeCell ref="L42:M42"/>
    <mergeCell ref="J42:K42"/>
    <mergeCell ref="H46:I46"/>
    <mergeCell ref="F46:G46"/>
    <mergeCell ref="D46:E46"/>
    <mergeCell ref="B46:C46"/>
    <mergeCell ref="B47:C47"/>
    <mergeCell ref="D47:E47"/>
    <mergeCell ref="F47:G47"/>
    <mergeCell ref="H47:I47"/>
    <mergeCell ref="J45:K45"/>
    <mergeCell ref="L45:M45"/>
    <mergeCell ref="N45:O45"/>
    <mergeCell ref="N46:O46"/>
    <mergeCell ref="L46:M46"/>
    <mergeCell ref="J46:K46"/>
    <mergeCell ref="H44:I44"/>
    <mergeCell ref="F44:G44"/>
    <mergeCell ref="D44:E44"/>
    <mergeCell ref="B44:C44"/>
    <mergeCell ref="B45:C45"/>
    <mergeCell ref="D45:E45"/>
    <mergeCell ref="F45:G45"/>
    <mergeCell ref="H45:I45"/>
    <mergeCell ref="J49:K49"/>
    <mergeCell ref="L49:M49"/>
    <mergeCell ref="N49:O49"/>
    <mergeCell ref="N50:O50"/>
    <mergeCell ref="L50:M50"/>
    <mergeCell ref="J50:K50"/>
    <mergeCell ref="H48:I48"/>
    <mergeCell ref="F48:G48"/>
    <mergeCell ref="D48:E48"/>
    <mergeCell ref="B48:C48"/>
    <mergeCell ref="B49:C49"/>
    <mergeCell ref="D49:E49"/>
    <mergeCell ref="F49:G49"/>
    <mergeCell ref="H49:I49"/>
    <mergeCell ref="J47:K47"/>
    <mergeCell ref="L47:M47"/>
    <mergeCell ref="N47:O47"/>
    <mergeCell ref="N48:O48"/>
    <mergeCell ref="L48:M48"/>
    <mergeCell ref="J48:K48"/>
    <mergeCell ref="H52:I52"/>
    <mergeCell ref="F52:G52"/>
    <mergeCell ref="D52:E52"/>
    <mergeCell ref="B52:C52"/>
    <mergeCell ref="J53:K53"/>
    <mergeCell ref="L53:M53"/>
    <mergeCell ref="J51:K51"/>
    <mergeCell ref="L51:M51"/>
    <mergeCell ref="N51:O51"/>
    <mergeCell ref="N52:O52"/>
    <mergeCell ref="L52:M52"/>
    <mergeCell ref="J52:K52"/>
    <mergeCell ref="H50:I50"/>
    <mergeCell ref="F50:G50"/>
    <mergeCell ref="D50:E50"/>
    <mergeCell ref="B50:C50"/>
    <mergeCell ref="B51:C51"/>
    <mergeCell ref="D51:E51"/>
    <mergeCell ref="F51:G51"/>
    <mergeCell ref="H51:I51"/>
    <mergeCell ref="B59:C59"/>
    <mergeCell ref="B60:C60"/>
    <mergeCell ref="D60:E60"/>
    <mergeCell ref="F60:G60"/>
    <mergeCell ref="H60:I60"/>
    <mergeCell ref="J60:K60"/>
    <mergeCell ref="N59:O59"/>
    <mergeCell ref="L59:M59"/>
    <mergeCell ref="J59:K59"/>
    <mergeCell ref="H59:I59"/>
    <mergeCell ref="F59:G59"/>
    <mergeCell ref="D59:E59"/>
    <mergeCell ref="N53:O53"/>
    <mergeCell ref="L58:O58"/>
    <mergeCell ref="B58:K58"/>
    <mergeCell ref="B53:C53"/>
    <mergeCell ref="D53:E53"/>
    <mergeCell ref="F53:G53"/>
    <mergeCell ref="H53:I53"/>
    <mergeCell ref="H62:I62"/>
    <mergeCell ref="J62:K62"/>
    <mergeCell ref="L62:M62"/>
    <mergeCell ref="N62:O62"/>
    <mergeCell ref="N63:O63"/>
    <mergeCell ref="L63:M63"/>
    <mergeCell ref="J63:K63"/>
    <mergeCell ref="H63:I63"/>
    <mergeCell ref="F61:G61"/>
    <mergeCell ref="D61:E61"/>
    <mergeCell ref="B61:C61"/>
    <mergeCell ref="B62:C62"/>
    <mergeCell ref="D62:E62"/>
    <mergeCell ref="F62:G62"/>
    <mergeCell ref="L60:M60"/>
    <mergeCell ref="N60:O60"/>
    <mergeCell ref="N61:O61"/>
    <mergeCell ref="L61:M61"/>
    <mergeCell ref="J61:K61"/>
    <mergeCell ref="H61:I61"/>
    <mergeCell ref="F65:G65"/>
    <mergeCell ref="D65:E65"/>
    <mergeCell ref="B65:C65"/>
    <mergeCell ref="B66:C66"/>
    <mergeCell ref="D66:E66"/>
    <mergeCell ref="F66:G66"/>
    <mergeCell ref="H64:I64"/>
    <mergeCell ref="J64:K64"/>
    <mergeCell ref="L64:M64"/>
    <mergeCell ref="N64:O64"/>
    <mergeCell ref="N65:O65"/>
    <mergeCell ref="L65:M65"/>
    <mergeCell ref="J65:K65"/>
    <mergeCell ref="H65:I65"/>
    <mergeCell ref="F63:G63"/>
    <mergeCell ref="D63:E63"/>
    <mergeCell ref="B63:C63"/>
    <mergeCell ref="B64:C64"/>
    <mergeCell ref="D64:E64"/>
    <mergeCell ref="F64:G64"/>
    <mergeCell ref="H68:I68"/>
    <mergeCell ref="J68:K68"/>
    <mergeCell ref="L68:M68"/>
    <mergeCell ref="N68:O68"/>
    <mergeCell ref="N69:O69"/>
    <mergeCell ref="L69:M69"/>
    <mergeCell ref="J69:K69"/>
    <mergeCell ref="H69:I69"/>
    <mergeCell ref="F67:G67"/>
    <mergeCell ref="D67:E67"/>
    <mergeCell ref="B67:C67"/>
    <mergeCell ref="B68:C68"/>
    <mergeCell ref="D68:E68"/>
    <mergeCell ref="F68:G68"/>
    <mergeCell ref="H66:I66"/>
    <mergeCell ref="J66:K66"/>
    <mergeCell ref="L66:M66"/>
    <mergeCell ref="N66:O66"/>
    <mergeCell ref="N67:O67"/>
    <mergeCell ref="L67:M67"/>
    <mergeCell ref="J67:K67"/>
    <mergeCell ref="H67:I67"/>
    <mergeCell ref="F71:G71"/>
    <mergeCell ref="D71:E71"/>
    <mergeCell ref="B71:C71"/>
    <mergeCell ref="B72:C72"/>
    <mergeCell ref="D72:E72"/>
    <mergeCell ref="F72:G72"/>
    <mergeCell ref="H70:I70"/>
    <mergeCell ref="J70:K70"/>
    <mergeCell ref="L70:M70"/>
    <mergeCell ref="N70:O70"/>
    <mergeCell ref="N71:O71"/>
    <mergeCell ref="L71:M71"/>
    <mergeCell ref="J71:K71"/>
    <mergeCell ref="H71:I71"/>
    <mergeCell ref="F69:G69"/>
    <mergeCell ref="D69:E69"/>
    <mergeCell ref="B69:C69"/>
    <mergeCell ref="B70:C70"/>
    <mergeCell ref="D70:E70"/>
    <mergeCell ref="F70:G70"/>
    <mergeCell ref="H74:I74"/>
    <mergeCell ref="J74:K74"/>
    <mergeCell ref="L74:M74"/>
    <mergeCell ref="N74:O74"/>
    <mergeCell ref="N75:O75"/>
    <mergeCell ref="L75:M75"/>
    <mergeCell ref="J75:K75"/>
    <mergeCell ref="H75:I75"/>
    <mergeCell ref="F73:G73"/>
    <mergeCell ref="D73:E73"/>
    <mergeCell ref="B73:C73"/>
    <mergeCell ref="B74:C74"/>
    <mergeCell ref="D74:E74"/>
    <mergeCell ref="F74:G74"/>
    <mergeCell ref="H72:I72"/>
    <mergeCell ref="J72:K72"/>
    <mergeCell ref="L72:M72"/>
    <mergeCell ref="N72:O72"/>
    <mergeCell ref="N73:O73"/>
    <mergeCell ref="L73:M73"/>
    <mergeCell ref="J73:K73"/>
    <mergeCell ref="H73:I73"/>
    <mergeCell ref="U13:V13"/>
    <mergeCell ref="U12:V12"/>
    <mergeCell ref="W12:X12"/>
    <mergeCell ref="W13:X13"/>
    <mergeCell ref="W14:X14"/>
    <mergeCell ref="Y14:Z14"/>
    <mergeCell ref="Y13:Z13"/>
    <mergeCell ref="Y12:Z12"/>
    <mergeCell ref="F77:G77"/>
    <mergeCell ref="D77:E77"/>
    <mergeCell ref="B77:C77"/>
    <mergeCell ref="Q10:Z10"/>
    <mergeCell ref="Q11:R11"/>
    <mergeCell ref="S11:T11"/>
    <mergeCell ref="U11:V11"/>
    <mergeCell ref="W11:X11"/>
    <mergeCell ref="Y11:Z11"/>
    <mergeCell ref="Q12:R12"/>
    <mergeCell ref="H76:I76"/>
    <mergeCell ref="J76:K76"/>
    <mergeCell ref="L76:M76"/>
    <mergeCell ref="N76:O76"/>
    <mergeCell ref="N77:O77"/>
    <mergeCell ref="L77:M77"/>
    <mergeCell ref="J77:K77"/>
    <mergeCell ref="H77:I77"/>
    <mergeCell ref="F75:G75"/>
    <mergeCell ref="D75:E75"/>
    <mergeCell ref="B75:C75"/>
    <mergeCell ref="B76:C76"/>
    <mergeCell ref="D76:E76"/>
    <mergeCell ref="F76:G76"/>
    <mergeCell ref="Y15:Z15"/>
    <mergeCell ref="Y16:Z16"/>
    <mergeCell ref="Y17:Z17"/>
    <mergeCell ref="W17:X17"/>
    <mergeCell ref="W16:X16"/>
    <mergeCell ref="W15:X15"/>
    <mergeCell ref="AC15:AD15"/>
    <mergeCell ref="AC16:AD16"/>
    <mergeCell ref="AC17:AD17"/>
    <mergeCell ref="AA17:AB17"/>
    <mergeCell ref="AA16:AB16"/>
    <mergeCell ref="AA15:AB15"/>
    <mergeCell ref="AA12:AB12"/>
    <mergeCell ref="AA13:AB13"/>
    <mergeCell ref="AA14:AB14"/>
    <mergeCell ref="AC14:AD14"/>
    <mergeCell ref="AC13:AD13"/>
    <mergeCell ref="AC12:AD12"/>
    <mergeCell ref="S20:T20"/>
    <mergeCell ref="S19:T19"/>
    <mergeCell ref="S18:T18"/>
    <mergeCell ref="U18:V18"/>
    <mergeCell ref="U19:V19"/>
    <mergeCell ref="U20:V20"/>
    <mergeCell ref="Q15:R15"/>
    <mergeCell ref="Q16:R16"/>
    <mergeCell ref="Q17:R17"/>
    <mergeCell ref="Q18:R18"/>
    <mergeCell ref="Q19:R19"/>
    <mergeCell ref="Q20:R20"/>
    <mergeCell ref="U15:V15"/>
    <mergeCell ref="U16:V16"/>
    <mergeCell ref="U17:V17"/>
    <mergeCell ref="S17:T17"/>
    <mergeCell ref="S16:T16"/>
    <mergeCell ref="S15:T15"/>
    <mergeCell ref="AC21:AD21"/>
    <mergeCell ref="AC22:AD22"/>
    <mergeCell ref="AC23:AD23"/>
    <mergeCell ref="AA23:AB23"/>
    <mergeCell ref="AA22:AB22"/>
    <mergeCell ref="AA21:AB21"/>
    <mergeCell ref="AA20:AB20"/>
    <mergeCell ref="AA19:AB19"/>
    <mergeCell ref="AA18:AB18"/>
    <mergeCell ref="AC18:AD18"/>
    <mergeCell ref="AC19:AD19"/>
    <mergeCell ref="AC20:AD20"/>
    <mergeCell ref="W20:X20"/>
    <mergeCell ref="W19:X19"/>
    <mergeCell ref="W18:X18"/>
    <mergeCell ref="Y18:Z18"/>
    <mergeCell ref="Y19:Z19"/>
    <mergeCell ref="Y20:Z20"/>
    <mergeCell ref="Q21:R21"/>
    <mergeCell ref="Q22:R22"/>
    <mergeCell ref="Q23:R23"/>
    <mergeCell ref="Q24:R24"/>
    <mergeCell ref="Q25:R25"/>
    <mergeCell ref="Q26:R26"/>
    <mergeCell ref="U21:V21"/>
    <mergeCell ref="U22:V22"/>
    <mergeCell ref="U23:V23"/>
    <mergeCell ref="S23:T23"/>
    <mergeCell ref="S22:T22"/>
    <mergeCell ref="S21:T21"/>
    <mergeCell ref="Y21:Z21"/>
    <mergeCell ref="Y22:Z22"/>
    <mergeCell ref="Y23:Z23"/>
    <mergeCell ref="W23:X23"/>
    <mergeCell ref="W22:X22"/>
    <mergeCell ref="W21:X21"/>
    <mergeCell ref="AC24:AD24"/>
    <mergeCell ref="AC25:AD25"/>
    <mergeCell ref="AC26:AD26"/>
    <mergeCell ref="AA26:AB26"/>
    <mergeCell ref="Y26:Z26"/>
    <mergeCell ref="AC27:AD27"/>
    <mergeCell ref="AA27:AB27"/>
    <mergeCell ref="Y27:Z27"/>
    <mergeCell ref="W26:X26"/>
    <mergeCell ref="W25:X25"/>
    <mergeCell ref="W24:X24"/>
    <mergeCell ref="Y24:Z24"/>
    <mergeCell ref="Y25:Z25"/>
    <mergeCell ref="AA25:AB25"/>
    <mergeCell ref="AA24:AB24"/>
    <mergeCell ref="S26:T26"/>
    <mergeCell ref="S25:T25"/>
    <mergeCell ref="S24:T24"/>
    <mergeCell ref="U24:V24"/>
    <mergeCell ref="U25:V25"/>
    <mergeCell ref="U26:V26"/>
    <mergeCell ref="S28:T28"/>
    <mergeCell ref="S27:T27"/>
    <mergeCell ref="Q27:R27"/>
    <mergeCell ref="Q28:R28"/>
    <mergeCell ref="Q29:R29"/>
    <mergeCell ref="W29:X29"/>
    <mergeCell ref="W28:X28"/>
    <mergeCell ref="W27:X27"/>
    <mergeCell ref="U27:V27"/>
    <mergeCell ref="U28:V28"/>
    <mergeCell ref="U29:V29"/>
    <mergeCell ref="AC28:AD28"/>
    <mergeCell ref="AC29:AD29"/>
    <mergeCell ref="AA29:AB29"/>
    <mergeCell ref="AA28:AB28"/>
    <mergeCell ref="Y28:Z28"/>
    <mergeCell ref="Y29:Z29"/>
    <mergeCell ref="Q83:R83"/>
    <mergeCell ref="Q84:R84"/>
    <mergeCell ref="S84:T84"/>
    <mergeCell ref="U84:V84"/>
    <mergeCell ref="Q85:R85"/>
    <mergeCell ref="Q86:R86"/>
    <mergeCell ref="S86:T86"/>
    <mergeCell ref="S85:T85"/>
    <mergeCell ref="U85:V85"/>
    <mergeCell ref="U86:V86"/>
    <mergeCell ref="AC83:AD83"/>
    <mergeCell ref="AA83:AB83"/>
    <mergeCell ref="Y83:Z83"/>
    <mergeCell ref="W83:X83"/>
    <mergeCell ref="U83:V83"/>
    <mergeCell ref="S83:T83"/>
    <mergeCell ref="S29:T29"/>
    <mergeCell ref="AC87:AD87"/>
    <mergeCell ref="AC88:AD88"/>
    <mergeCell ref="AC89:AD89"/>
    <mergeCell ref="AC90:AD90"/>
    <mergeCell ref="AC91:AD91"/>
    <mergeCell ref="AC92:AD92"/>
    <mergeCell ref="AA86:AB86"/>
    <mergeCell ref="AA85:AB85"/>
    <mergeCell ref="AA84:AB84"/>
    <mergeCell ref="AC84:AD84"/>
    <mergeCell ref="AC85:AD85"/>
    <mergeCell ref="AC86:AD86"/>
    <mergeCell ref="W86:X86"/>
    <mergeCell ref="W85:X85"/>
    <mergeCell ref="W84:X84"/>
    <mergeCell ref="Y84:Z84"/>
    <mergeCell ref="Y85:Z85"/>
    <mergeCell ref="Y86:Z86"/>
    <mergeCell ref="AA100:AB100"/>
    <mergeCell ref="AA101:AB101"/>
    <mergeCell ref="Y87:Z87"/>
    <mergeCell ref="Y88:Z88"/>
    <mergeCell ref="Y89:Z89"/>
    <mergeCell ref="Y90:Z90"/>
    <mergeCell ref="Y91:Z91"/>
    <mergeCell ref="Y92:Z92"/>
    <mergeCell ref="Y93:Z93"/>
    <mergeCell ref="Y94:Z94"/>
    <mergeCell ref="AA94:AB94"/>
    <mergeCell ref="AA95:AB95"/>
    <mergeCell ref="AA96:AB96"/>
    <mergeCell ref="AA97:AB97"/>
    <mergeCell ref="AA98:AB98"/>
    <mergeCell ref="AA99:AB99"/>
    <mergeCell ref="AC99:AD99"/>
    <mergeCell ref="AC100:AD100"/>
    <mergeCell ref="AC101:AD101"/>
    <mergeCell ref="AA87:AB87"/>
    <mergeCell ref="AA88:AB88"/>
    <mergeCell ref="AA89:AB89"/>
    <mergeCell ref="AA90:AB90"/>
    <mergeCell ref="AA91:AB91"/>
    <mergeCell ref="AA92:AB92"/>
    <mergeCell ref="AA93:AB93"/>
    <mergeCell ref="AC93:AD93"/>
    <mergeCell ref="AC94:AD94"/>
    <mergeCell ref="AC95:AD95"/>
    <mergeCell ref="AC96:AD96"/>
    <mergeCell ref="AC97:AD97"/>
    <mergeCell ref="AC98:AD98"/>
    <mergeCell ref="W96:X96"/>
    <mergeCell ref="W97:X97"/>
    <mergeCell ref="W98:X98"/>
    <mergeCell ref="W99:X99"/>
    <mergeCell ref="W100:X100"/>
    <mergeCell ref="W101:X101"/>
    <mergeCell ref="Y101:Z101"/>
    <mergeCell ref="W87:X87"/>
    <mergeCell ref="W88:X88"/>
    <mergeCell ref="W89:X89"/>
    <mergeCell ref="W90:X90"/>
    <mergeCell ref="W91:X91"/>
    <mergeCell ref="W92:X92"/>
    <mergeCell ref="W93:X93"/>
    <mergeCell ref="W94:X94"/>
    <mergeCell ref="W95:X95"/>
    <mergeCell ref="Y95:Z95"/>
    <mergeCell ref="Y96:Z96"/>
    <mergeCell ref="Y97:Z97"/>
    <mergeCell ref="Y98:Z98"/>
    <mergeCell ref="Y99:Z99"/>
    <mergeCell ref="Y100:Z100"/>
    <mergeCell ref="Q91:R91"/>
    <mergeCell ref="Q92:R92"/>
    <mergeCell ref="Q93:R93"/>
    <mergeCell ref="Q94:R94"/>
    <mergeCell ref="S94:T94"/>
    <mergeCell ref="S95:T95"/>
    <mergeCell ref="S96:T96"/>
    <mergeCell ref="S97:T97"/>
    <mergeCell ref="S98:T98"/>
    <mergeCell ref="S99:T99"/>
    <mergeCell ref="U99:V99"/>
    <mergeCell ref="U100:V100"/>
    <mergeCell ref="U101:V101"/>
    <mergeCell ref="S87:T87"/>
    <mergeCell ref="S88:T88"/>
    <mergeCell ref="S89:T89"/>
    <mergeCell ref="S90:T90"/>
    <mergeCell ref="S91:T91"/>
    <mergeCell ref="S92:T92"/>
    <mergeCell ref="S93:T93"/>
    <mergeCell ref="U93:V93"/>
    <mergeCell ref="U94:V94"/>
    <mergeCell ref="U95:V95"/>
    <mergeCell ref="U96:V96"/>
    <mergeCell ref="U97:V97"/>
    <mergeCell ref="U98:V98"/>
    <mergeCell ref="U87:V87"/>
    <mergeCell ref="U88:V88"/>
    <mergeCell ref="U89:V89"/>
    <mergeCell ref="U90:V90"/>
    <mergeCell ref="U91:V91"/>
    <mergeCell ref="U92:V92"/>
    <mergeCell ref="AJ12:AK12"/>
    <mergeCell ref="AL12:AM12"/>
    <mergeCell ref="AN12:AO12"/>
    <mergeCell ref="AP12:AQ12"/>
    <mergeCell ref="AR12:AS12"/>
    <mergeCell ref="AH13:AI13"/>
    <mergeCell ref="AJ13:AK13"/>
    <mergeCell ref="AL13:AM13"/>
    <mergeCell ref="AN13:AO13"/>
    <mergeCell ref="AP13:AQ13"/>
    <mergeCell ref="Q101:R101"/>
    <mergeCell ref="AF10:AO10"/>
    <mergeCell ref="AF11:AG11"/>
    <mergeCell ref="AH11:AI11"/>
    <mergeCell ref="AJ11:AK11"/>
    <mergeCell ref="AL11:AM11"/>
    <mergeCell ref="AN11:AO11"/>
    <mergeCell ref="AF13:AG13"/>
    <mergeCell ref="AF12:AG12"/>
    <mergeCell ref="AH12:AI12"/>
    <mergeCell ref="Q95:R95"/>
    <mergeCell ref="Q96:R96"/>
    <mergeCell ref="Q97:R97"/>
    <mergeCell ref="Q98:R98"/>
    <mergeCell ref="Q99:R99"/>
    <mergeCell ref="Q100:R100"/>
    <mergeCell ref="S100:T100"/>
    <mergeCell ref="S101:T101"/>
    <mergeCell ref="Q87:R87"/>
    <mergeCell ref="Q88:R88"/>
    <mergeCell ref="Q89:R89"/>
    <mergeCell ref="Q90:R90"/>
    <mergeCell ref="AN15:AO15"/>
    <mergeCell ref="AP15:AQ15"/>
    <mergeCell ref="AR15:AS15"/>
    <mergeCell ref="AR16:AS16"/>
    <mergeCell ref="AP16:AQ16"/>
    <mergeCell ref="AN16:AO16"/>
    <mergeCell ref="AH14:AI14"/>
    <mergeCell ref="AF14:AG14"/>
    <mergeCell ref="AF15:AG15"/>
    <mergeCell ref="AH15:AI15"/>
    <mergeCell ref="AJ15:AK15"/>
    <mergeCell ref="AL15:AM15"/>
    <mergeCell ref="AR13:AS13"/>
    <mergeCell ref="AR14:AS14"/>
    <mergeCell ref="AP14:AQ14"/>
    <mergeCell ref="AN14:AO14"/>
    <mergeCell ref="AL14:AM14"/>
    <mergeCell ref="AJ14:AK14"/>
    <mergeCell ref="AL18:AM18"/>
    <mergeCell ref="AJ18:AK18"/>
    <mergeCell ref="AH18:AI18"/>
    <mergeCell ref="AF18:AG18"/>
    <mergeCell ref="AF19:AG19"/>
    <mergeCell ref="AH19:AI19"/>
    <mergeCell ref="AJ19:AK19"/>
    <mergeCell ref="AL19:AM19"/>
    <mergeCell ref="AN17:AO17"/>
    <mergeCell ref="AP17:AQ17"/>
    <mergeCell ref="AR17:AS17"/>
    <mergeCell ref="AR18:AS18"/>
    <mergeCell ref="AP18:AQ18"/>
    <mergeCell ref="AN18:AO18"/>
    <mergeCell ref="AL16:AM16"/>
    <mergeCell ref="AJ16:AK16"/>
    <mergeCell ref="AH16:AI16"/>
    <mergeCell ref="AF16:AG16"/>
    <mergeCell ref="AF17:AG17"/>
    <mergeCell ref="AH17:AI17"/>
    <mergeCell ref="AJ17:AK17"/>
    <mergeCell ref="AL17:AM17"/>
    <mergeCell ref="AN21:AO21"/>
    <mergeCell ref="AP21:AQ21"/>
    <mergeCell ref="AR21:AS21"/>
    <mergeCell ref="AR22:AS22"/>
    <mergeCell ref="AP22:AQ22"/>
    <mergeCell ref="AN22:AO22"/>
    <mergeCell ref="AL20:AM20"/>
    <mergeCell ref="AJ20:AK20"/>
    <mergeCell ref="AH20:AI20"/>
    <mergeCell ref="AF20:AG20"/>
    <mergeCell ref="AF21:AG21"/>
    <mergeCell ref="AH21:AI21"/>
    <mergeCell ref="AJ21:AK21"/>
    <mergeCell ref="AL21:AM21"/>
    <mergeCell ref="AN19:AO19"/>
    <mergeCell ref="AP19:AQ19"/>
    <mergeCell ref="AR19:AS19"/>
    <mergeCell ref="AR20:AS20"/>
    <mergeCell ref="AP20:AQ20"/>
    <mergeCell ref="AN20:AO20"/>
    <mergeCell ref="AL24:AM24"/>
    <mergeCell ref="AJ24:AK24"/>
    <mergeCell ref="AH24:AI24"/>
    <mergeCell ref="AF24:AG24"/>
    <mergeCell ref="AF25:AG25"/>
    <mergeCell ref="AH25:AI25"/>
    <mergeCell ref="AJ25:AK25"/>
    <mergeCell ref="AL25:AM25"/>
    <mergeCell ref="AN23:AO23"/>
    <mergeCell ref="AP23:AQ23"/>
    <mergeCell ref="AR23:AS23"/>
    <mergeCell ref="AR24:AS24"/>
    <mergeCell ref="AP24:AQ24"/>
    <mergeCell ref="AN24:AO24"/>
    <mergeCell ref="AL22:AM22"/>
    <mergeCell ref="AJ22:AK22"/>
    <mergeCell ref="AH22:AI22"/>
    <mergeCell ref="AF22:AG22"/>
    <mergeCell ref="AF23:AG23"/>
    <mergeCell ref="AH23:AI23"/>
    <mergeCell ref="AJ23:AK23"/>
    <mergeCell ref="AL23:AM23"/>
    <mergeCell ref="AN27:AO27"/>
    <mergeCell ref="AP27:AQ27"/>
    <mergeCell ref="AR27:AS27"/>
    <mergeCell ref="AR28:AS28"/>
    <mergeCell ref="AP28:AQ28"/>
    <mergeCell ref="AN28:AO28"/>
    <mergeCell ref="AL26:AM26"/>
    <mergeCell ref="AJ26:AK26"/>
    <mergeCell ref="AH26:AI26"/>
    <mergeCell ref="AF26:AG26"/>
    <mergeCell ref="AF27:AG27"/>
    <mergeCell ref="AH27:AI27"/>
    <mergeCell ref="AJ27:AK27"/>
    <mergeCell ref="AL27:AM27"/>
    <mergeCell ref="AN25:AO25"/>
    <mergeCell ref="AP25:AQ25"/>
    <mergeCell ref="AR25:AS25"/>
    <mergeCell ref="AR26:AS26"/>
    <mergeCell ref="AP26:AQ26"/>
    <mergeCell ref="AN26:AO26"/>
    <mergeCell ref="AN29:AO29"/>
    <mergeCell ref="AP29:AQ29"/>
    <mergeCell ref="AR29:AS29"/>
    <mergeCell ref="AF83:AG83"/>
    <mergeCell ref="AH83:AI83"/>
    <mergeCell ref="AJ83:AK83"/>
    <mergeCell ref="AL83:AM83"/>
    <mergeCell ref="AN83:AO83"/>
    <mergeCell ref="AP83:AQ83"/>
    <mergeCell ref="AR83:AS83"/>
    <mergeCell ref="AL28:AM28"/>
    <mergeCell ref="AJ28:AK28"/>
    <mergeCell ref="AH28:AI28"/>
    <mergeCell ref="AF28:AG28"/>
    <mergeCell ref="AF29:AG29"/>
    <mergeCell ref="AH29:AI29"/>
    <mergeCell ref="AJ29:AK29"/>
    <mergeCell ref="AL29:AM29"/>
    <mergeCell ref="AH85:AI85"/>
    <mergeCell ref="AF85:AG85"/>
    <mergeCell ref="AF86:AG86"/>
    <mergeCell ref="AH86:AI86"/>
    <mergeCell ref="AJ86:AK86"/>
    <mergeCell ref="AL86:AM86"/>
    <mergeCell ref="AR84:AS84"/>
    <mergeCell ref="AR85:AS85"/>
    <mergeCell ref="AP85:AQ85"/>
    <mergeCell ref="AN85:AO85"/>
    <mergeCell ref="AL85:AM85"/>
    <mergeCell ref="AJ85:AK85"/>
    <mergeCell ref="AF84:AG84"/>
    <mergeCell ref="AH84:AI84"/>
    <mergeCell ref="AJ84:AK84"/>
    <mergeCell ref="AL84:AM84"/>
    <mergeCell ref="AN84:AO84"/>
    <mergeCell ref="AP84:AQ84"/>
    <mergeCell ref="AN88:AO88"/>
    <mergeCell ref="AP88:AQ88"/>
    <mergeCell ref="AR88:AS88"/>
    <mergeCell ref="AR89:AS89"/>
    <mergeCell ref="AP89:AQ89"/>
    <mergeCell ref="AN89:AO89"/>
    <mergeCell ref="AL87:AM87"/>
    <mergeCell ref="AJ87:AK87"/>
    <mergeCell ref="AH87:AI87"/>
    <mergeCell ref="AF87:AG87"/>
    <mergeCell ref="AF88:AG88"/>
    <mergeCell ref="AH88:AI88"/>
    <mergeCell ref="AJ88:AK88"/>
    <mergeCell ref="AL88:AM88"/>
    <mergeCell ref="AN86:AO86"/>
    <mergeCell ref="AP86:AQ86"/>
    <mergeCell ref="AR86:AS86"/>
    <mergeCell ref="AR87:AS87"/>
    <mergeCell ref="AP87:AQ87"/>
    <mergeCell ref="AN87:AO87"/>
    <mergeCell ref="AL91:AM91"/>
    <mergeCell ref="AJ91:AK91"/>
    <mergeCell ref="AH91:AI91"/>
    <mergeCell ref="AF91:AG91"/>
    <mergeCell ref="AF92:AG92"/>
    <mergeCell ref="AH92:AI92"/>
    <mergeCell ref="AJ92:AK92"/>
    <mergeCell ref="AL92:AM92"/>
    <mergeCell ref="AN90:AO90"/>
    <mergeCell ref="AP90:AQ90"/>
    <mergeCell ref="AR90:AS90"/>
    <mergeCell ref="AR91:AS91"/>
    <mergeCell ref="AP91:AQ91"/>
    <mergeCell ref="AN91:AO91"/>
    <mergeCell ref="AL89:AM89"/>
    <mergeCell ref="AJ89:AK89"/>
    <mergeCell ref="AH89:AI89"/>
    <mergeCell ref="AF89:AG89"/>
    <mergeCell ref="AF90:AG90"/>
    <mergeCell ref="AH90:AI90"/>
    <mergeCell ref="AJ90:AK90"/>
    <mergeCell ref="AL90:AM90"/>
    <mergeCell ref="AN94:AO94"/>
    <mergeCell ref="AP94:AQ94"/>
    <mergeCell ref="AR94:AS94"/>
    <mergeCell ref="AR95:AS95"/>
    <mergeCell ref="AP95:AQ95"/>
    <mergeCell ref="AN95:AO95"/>
    <mergeCell ref="AL93:AM93"/>
    <mergeCell ref="AJ93:AK93"/>
    <mergeCell ref="AH93:AI93"/>
    <mergeCell ref="AF93:AG93"/>
    <mergeCell ref="AF94:AG94"/>
    <mergeCell ref="AH94:AI94"/>
    <mergeCell ref="AJ94:AK94"/>
    <mergeCell ref="AL94:AM94"/>
    <mergeCell ref="AN92:AO92"/>
    <mergeCell ref="AP92:AQ92"/>
    <mergeCell ref="AR92:AS92"/>
    <mergeCell ref="AR93:AS93"/>
    <mergeCell ref="AP93:AQ93"/>
    <mergeCell ref="AN93:AO93"/>
    <mergeCell ref="AH97:AI97"/>
    <mergeCell ref="AF97:AG97"/>
    <mergeCell ref="AF98:AG98"/>
    <mergeCell ref="AH98:AI98"/>
    <mergeCell ref="AJ98:AK98"/>
    <mergeCell ref="AL98:AM98"/>
    <mergeCell ref="AN96:AO96"/>
    <mergeCell ref="AP96:AQ96"/>
    <mergeCell ref="AR96:AS96"/>
    <mergeCell ref="AR97:AS97"/>
    <mergeCell ref="AP97:AQ97"/>
    <mergeCell ref="AN97:AO97"/>
    <mergeCell ref="AL95:AM95"/>
    <mergeCell ref="AJ95:AK95"/>
    <mergeCell ref="AH95:AI95"/>
    <mergeCell ref="AF95:AG95"/>
    <mergeCell ref="AF96:AG96"/>
    <mergeCell ref="AH96:AI96"/>
    <mergeCell ref="AJ96:AK96"/>
    <mergeCell ref="AL96:AM96"/>
    <mergeCell ref="AL101:AM101"/>
    <mergeCell ref="AJ101:AK101"/>
    <mergeCell ref="AH101:AI101"/>
    <mergeCell ref="AF101:AG101"/>
    <mergeCell ref="B2:BH3"/>
    <mergeCell ref="AU10:BD10"/>
    <mergeCell ref="BE10:BH10"/>
    <mergeCell ref="BG11:BH11"/>
    <mergeCell ref="BE11:BF11"/>
    <mergeCell ref="BC11:BD11"/>
    <mergeCell ref="AN100:AO100"/>
    <mergeCell ref="AP100:AQ100"/>
    <mergeCell ref="AR100:AS100"/>
    <mergeCell ref="AR101:AS101"/>
    <mergeCell ref="AP101:AQ101"/>
    <mergeCell ref="AN101:AO101"/>
    <mergeCell ref="AL99:AM99"/>
    <mergeCell ref="AJ99:AK99"/>
    <mergeCell ref="AH99:AI99"/>
    <mergeCell ref="AF99:AG99"/>
    <mergeCell ref="AF100:AG100"/>
    <mergeCell ref="AH100:AI100"/>
    <mergeCell ref="AJ100:AK100"/>
    <mergeCell ref="AL100:AM100"/>
    <mergeCell ref="AN98:AO98"/>
    <mergeCell ref="AP98:AQ98"/>
    <mergeCell ref="AR98:AS98"/>
    <mergeCell ref="AR99:AS99"/>
    <mergeCell ref="AP99:AQ99"/>
    <mergeCell ref="AN99:AO99"/>
    <mergeCell ref="AL97:AM97"/>
    <mergeCell ref="AJ97:AK97"/>
    <mergeCell ref="BE13:BF13"/>
    <mergeCell ref="BG13:BH13"/>
    <mergeCell ref="BG14:BH14"/>
    <mergeCell ref="BG15:BH15"/>
    <mergeCell ref="AU14:AV14"/>
    <mergeCell ref="AW14:AX14"/>
    <mergeCell ref="AY14:AZ14"/>
    <mergeCell ref="BA14:BB14"/>
    <mergeCell ref="BC14:BD14"/>
    <mergeCell ref="BE14:BF14"/>
    <mergeCell ref="AU13:AV13"/>
    <mergeCell ref="AW13:AX13"/>
    <mergeCell ref="AY13:AZ13"/>
    <mergeCell ref="BA13:BB13"/>
    <mergeCell ref="BC13:BD13"/>
    <mergeCell ref="BA11:BB11"/>
    <mergeCell ref="BC12:BD12"/>
    <mergeCell ref="BE12:BF12"/>
    <mergeCell ref="BG12:BH12"/>
    <mergeCell ref="AU11:AV11"/>
    <mergeCell ref="AU12:AV12"/>
    <mergeCell ref="AW12:AX12"/>
    <mergeCell ref="AY12:AZ12"/>
    <mergeCell ref="BA12:BB12"/>
    <mergeCell ref="AY11:AZ11"/>
    <mergeCell ref="AW11:AX11"/>
    <mergeCell ref="AU18:AV18"/>
    <mergeCell ref="AW18:AX18"/>
    <mergeCell ref="AY18:AZ18"/>
    <mergeCell ref="BA18:BB18"/>
    <mergeCell ref="BC18:BD18"/>
    <mergeCell ref="BG19:BH19"/>
    <mergeCell ref="BE17:BF17"/>
    <mergeCell ref="AY19:AZ19"/>
    <mergeCell ref="BA19:BB19"/>
    <mergeCell ref="BC19:BD19"/>
    <mergeCell ref="BE19:BF19"/>
    <mergeCell ref="BG17:BH17"/>
    <mergeCell ref="BG16:BH16"/>
    <mergeCell ref="AU15:AV15"/>
    <mergeCell ref="AW15:AX15"/>
    <mergeCell ref="BE18:BF18"/>
    <mergeCell ref="BG18:BH18"/>
    <mergeCell ref="AU17:AV17"/>
    <mergeCell ref="AW17:AX17"/>
    <mergeCell ref="AY17:AZ17"/>
    <mergeCell ref="BA17:BB17"/>
    <mergeCell ref="BC17:BD17"/>
    <mergeCell ref="AU16:AV16"/>
    <mergeCell ref="AW16:AX16"/>
    <mergeCell ref="AY16:AZ16"/>
    <mergeCell ref="BA16:BB16"/>
    <mergeCell ref="BC16:BD16"/>
    <mergeCell ref="BE16:BF16"/>
    <mergeCell ref="AY15:AZ15"/>
    <mergeCell ref="BA15:BB15"/>
    <mergeCell ref="BC15:BD15"/>
    <mergeCell ref="BE15:BF15"/>
    <mergeCell ref="AU22:AV22"/>
    <mergeCell ref="AW22:AX22"/>
    <mergeCell ref="AY22:AZ22"/>
    <mergeCell ref="BA22:BB22"/>
    <mergeCell ref="BC22:BD22"/>
    <mergeCell ref="BG23:BH23"/>
    <mergeCell ref="BE21:BF21"/>
    <mergeCell ref="AY23:AZ23"/>
    <mergeCell ref="BA23:BB23"/>
    <mergeCell ref="BC23:BD23"/>
    <mergeCell ref="BE23:BF23"/>
    <mergeCell ref="BG21:BH21"/>
    <mergeCell ref="BG20:BH20"/>
    <mergeCell ref="AU19:AV19"/>
    <mergeCell ref="AW19:AX19"/>
    <mergeCell ref="BE22:BF22"/>
    <mergeCell ref="BG22:BH22"/>
    <mergeCell ref="AU21:AV21"/>
    <mergeCell ref="AW21:AX21"/>
    <mergeCell ref="AY21:AZ21"/>
    <mergeCell ref="BA21:BB21"/>
    <mergeCell ref="BC21:BD21"/>
    <mergeCell ref="AU20:AV20"/>
    <mergeCell ref="AW20:AX20"/>
    <mergeCell ref="AY20:AZ20"/>
    <mergeCell ref="BA20:BB20"/>
    <mergeCell ref="BC20:BD20"/>
    <mergeCell ref="BE20:BF20"/>
    <mergeCell ref="AU26:AV26"/>
    <mergeCell ref="AW26:AX26"/>
    <mergeCell ref="AY26:AZ26"/>
    <mergeCell ref="BA26:BB26"/>
    <mergeCell ref="BC26:BD26"/>
    <mergeCell ref="BG27:BH27"/>
    <mergeCell ref="BE25:BF25"/>
    <mergeCell ref="AY27:AZ27"/>
    <mergeCell ref="BA27:BB27"/>
    <mergeCell ref="BC27:BD27"/>
    <mergeCell ref="BE27:BF27"/>
    <mergeCell ref="BG25:BH25"/>
    <mergeCell ref="BG24:BH24"/>
    <mergeCell ref="AU23:AV23"/>
    <mergeCell ref="AW23:AX23"/>
    <mergeCell ref="BE26:BF26"/>
    <mergeCell ref="BG26:BH26"/>
    <mergeCell ref="AU25:AV25"/>
    <mergeCell ref="AW25:AX25"/>
    <mergeCell ref="AY25:AZ25"/>
    <mergeCell ref="BA25:BB25"/>
    <mergeCell ref="BC25:BD25"/>
    <mergeCell ref="AU24:AV24"/>
    <mergeCell ref="AW24:AX24"/>
    <mergeCell ref="AY24:AZ24"/>
    <mergeCell ref="BA24:BB24"/>
    <mergeCell ref="BC24:BD24"/>
    <mergeCell ref="BE24:BF24"/>
    <mergeCell ref="AU35:AV35"/>
    <mergeCell ref="AW35:AX35"/>
    <mergeCell ref="AY35:AZ35"/>
    <mergeCell ref="BA35:BB35"/>
    <mergeCell ref="BC35:BD35"/>
    <mergeCell ref="BE35:BF35"/>
    <mergeCell ref="BG35:BH35"/>
    <mergeCell ref="BC36:BD36"/>
    <mergeCell ref="BE36:BF36"/>
    <mergeCell ref="AU34:BD34"/>
    <mergeCell ref="BE34:BH34"/>
    <mergeCell ref="AU29:AV29"/>
    <mergeCell ref="AW29:AX29"/>
    <mergeCell ref="AY29:AZ29"/>
    <mergeCell ref="BA29:BB29"/>
    <mergeCell ref="BG28:BH28"/>
    <mergeCell ref="AU27:AV27"/>
    <mergeCell ref="AW27:AX27"/>
    <mergeCell ref="BC29:BD29"/>
    <mergeCell ref="BE29:BF29"/>
    <mergeCell ref="BG29:BH29"/>
    <mergeCell ref="AU28:AV28"/>
    <mergeCell ref="AW28:AX28"/>
    <mergeCell ref="AY28:AZ28"/>
    <mergeCell ref="BA28:BB28"/>
    <mergeCell ref="BC28:BD28"/>
    <mergeCell ref="BE28:BF28"/>
    <mergeCell ref="BE39:BF39"/>
    <mergeCell ref="BG39:BH39"/>
    <mergeCell ref="AU40:AV40"/>
    <mergeCell ref="AW40:AX40"/>
    <mergeCell ref="AY40:AZ40"/>
    <mergeCell ref="BA40:BB40"/>
    <mergeCell ref="BC40:BD40"/>
    <mergeCell ref="BE40:BF40"/>
    <mergeCell ref="BG40:BH40"/>
    <mergeCell ref="AW39:AX39"/>
    <mergeCell ref="AY39:AZ39"/>
    <mergeCell ref="BA39:BB39"/>
    <mergeCell ref="BC39:BD39"/>
    <mergeCell ref="BG36:BH36"/>
    <mergeCell ref="BG37:BH37"/>
    <mergeCell ref="BG38:BH38"/>
    <mergeCell ref="BA37:BB37"/>
    <mergeCell ref="BC37:BD37"/>
    <mergeCell ref="BE37:BF37"/>
    <mergeCell ref="BE38:BF38"/>
    <mergeCell ref="BC38:BD38"/>
    <mergeCell ref="BA38:BB38"/>
    <mergeCell ref="AY38:AZ38"/>
    <mergeCell ref="AW38:AX38"/>
    <mergeCell ref="AU38:AV38"/>
    <mergeCell ref="AU36:AV36"/>
    <mergeCell ref="AW36:AX36"/>
    <mergeCell ref="AU37:AV37"/>
    <mergeCell ref="AW37:AX37"/>
    <mergeCell ref="AY37:AZ37"/>
    <mergeCell ref="AY36:AZ36"/>
    <mergeCell ref="BA36:BB36"/>
    <mergeCell ref="BE42:BF42"/>
    <mergeCell ref="BG42:BH42"/>
    <mergeCell ref="BG43:BH43"/>
    <mergeCell ref="BE43:BF43"/>
    <mergeCell ref="BC43:BD43"/>
    <mergeCell ref="BA43:BB43"/>
    <mergeCell ref="AU42:AV42"/>
    <mergeCell ref="AU41:AV41"/>
    <mergeCell ref="AW42:AX42"/>
    <mergeCell ref="AY42:AZ42"/>
    <mergeCell ref="BA42:BB42"/>
    <mergeCell ref="BC42:BD42"/>
    <mergeCell ref="BG41:BH41"/>
    <mergeCell ref="BE41:BF41"/>
    <mergeCell ref="BC41:BD41"/>
    <mergeCell ref="BA41:BB41"/>
    <mergeCell ref="AY41:AZ41"/>
    <mergeCell ref="AW41:AX41"/>
    <mergeCell ref="AY45:AZ45"/>
    <mergeCell ref="AW45:AX45"/>
    <mergeCell ref="AU45:AV45"/>
    <mergeCell ref="AU46:AV46"/>
    <mergeCell ref="AW46:AX46"/>
    <mergeCell ref="AY46:AZ46"/>
    <mergeCell ref="BA44:BB44"/>
    <mergeCell ref="BC44:BD44"/>
    <mergeCell ref="BE44:BF44"/>
    <mergeCell ref="BG44:BH44"/>
    <mergeCell ref="BG45:BH45"/>
    <mergeCell ref="BE45:BF45"/>
    <mergeCell ref="BC45:BD45"/>
    <mergeCell ref="BA45:BB45"/>
    <mergeCell ref="AY43:AZ43"/>
    <mergeCell ref="AW43:AX43"/>
    <mergeCell ref="AU43:AV43"/>
    <mergeCell ref="AU44:AV44"/>
    <mergeCell ref="AW44:AX44"/>
    <mergeCell ref="AY44:AZ44"/>
    <mergeCell ref="BA48:BB48"/>
    <mergeCell ref="BC48:BD48"/>
    <mergeCell ref="BE48:BF48"/>
    <mergeCell ref="BG48:BH48"/>
    <mergeCell ref="BG49:BH49"/>
    <mergeCell ref="BE49:BF49"/>
    <mergeCell ref="BC49:BD49"/>
    <mergeCell ref="BA49:BB49"/>
    <mergeCell ref="AY47:AZ47"/>
    <mergeCell ref="AW47:AX47"/>
    <mergeCell ref="AU47:AV47"/>
    <mergeCell ref="AU48:AV48"/>
    <mergeCell ref="AW48:AX48"/>
    <mergeCell ref="AY48:AZ48"/>
    <mergeCell ref="BA46:BB46"/>
    <mergeCell ref="BC46:BD46"/>
    <mergeCell ref="BE46:BF46"/>
    <mergeCell ref="BG46:BH46"/>
    <mergeCell ref="BG47:BH47"/>
    <mergeCell ref="BE47:BF47"/>
    <mergeCell ref="BC47:BD47"/>
    <mergeCell ref="BA47:BB47"/>
    <mergeCell ref="AY51:AZ51"/>
    <mergeCell ref="AW51:AX51"/>
    <mergeCell ref="AU51:AV51"/>
    <mergeCell ref="AU52:AV52"/>
    <mergeCell ref="AW52:AX52"/>
    <mergeCell ref="AY52:AZ52"/>
    <mergeCell ref="BA50:BB50"/>
    <mergeCell ref="BC50:BD50"/>
    <mergeCell ref="BE50:BF50"/>
    <mergeCell ref="BG50:BH50"/>
    <mergeCell ref="BG51:BH51"/>
    <mergeCell ref="BE51:BF51"/>
    <mergeCell ref="BC51:BD51"/>
    <mergeCell ref="BA51:BB51"/>
    <mergeCell ref="AY49:AZ49"/>
    <mergeCell ref="AW49:AX49"/>
    <mergeCell ref="AU49:AV49"/>
    <mergeCell ref="AU50:AV50"/>
    <mergeCell ref="AW50:AX50"/>
    <mergeCell ref="AY50:AZ50"/>
    <mergeCell ref="BA60:BB60"/>
    <mergeCell ref="BC60:BD60"/>
    <mergeCell ref="BE60:BF60"/>
    <mergeCell ref="BG60:BH60"/>
    <mergeCell ref="BG61:BH61"/>
    <mergeCell ref="BE61:BF61"/>
    <mergeCell ref="BC61:BD61"/>
    <mergeCell ref="BA61:BB61"/>
    <mergeCell ref="AY53:AZ53"/>
    <mergeCell ref="AW53:AX53"/>
    <mergeCell ref="AU53:AV53"/>
    <mergeCell ref="AU60:AV60"/>
    <mergeCell ref="AW60:AX60"/>
    <mergeCell ref="AY60:AZ60"/>
    <mergeCell ref="AY59:AZ59"/>
    <mergeCell ref="BA52:BB52"/>
    <mergeCell ref="BC52:BD52"/>
    <mergeCell ref="BE52:BF52"/>
    <mergeCell ref="BG52:BH52"/>
    <mergeCell ref="BG53:BH53"/>
    <mergeCell ref="BE53:BF53"/>
    <mergeCell ref="BC53:BD53"/>
    <mergeCell ref="BA53:BB53"/>
    <mergeCell ref="BC59:BD59"/>
    <mergeCell ref="BE59:BF59"/>
    <mergeCell ref="BA59:BB59"/>
    <mergeCell ref="BE58:BH58"/>
    <mergeCell ref="AU58:BD58"/>
    <mergeCell ref="BG59:BH59"/>
    <mergeCell ref="AU59:AV59"/>
    <mergeCell ref="AW59:AX59"/>
    <mergeCell ref="AY63:AZ63"/>
    <mergeCell ref="AW63:AX63"/>
    <mergeCell ref="AU63:AV63"/>
    <mergeCell ref="AU64:AV64"/>
    <mergeCell ref="AW64:AX64"/>
    <mergeCell ref="AY64:AZ64"/>
    <mergeCell ref="BA62:BB62"/>
    <mergeCell ref="BC62:BD62"/>
    <mergeCell ref="BE62:BF62"/>
    <mergeCell ref="BG62:BH62"/>
    <mergeCell ref="BG63:BH63"/>
    <mergeCell ref="BE63:BF63"/>
    <mergeCell ref="BC63:BD63"/>
    <mergeCell ref="BA63:BB63"/>
    <mergeCell ref="AY61:AZ61"/>
    <mergeCell ref="AW61:AX61"/>
    <mergeCell ref="AU61:AV61"/>
    <mergeCell ref="AU62:AV62"/>
    <mergeCell ref="AW62:AX62"/>
    <mergeCell ref="AY62:AZ62"/>
    <mergeCell ref="BA66:BB66"/>
    <mergeCell ref="BC66:BD66"/>
    <mergeCell ref="BE66:BF66"/>
    <mergeCell ref="BG66:BH66"/>
    <mergeCell ref="BG67:BH67"/>
    <mergeCell ref="BE67:BF67"/>
    <mergeCell ref="BC67:BD67"/>
    <mergeCell ref="BA67:BB67"/>
    <mergeCell ref="AY65:AZ65"/>
    <mergeCell ref="AW65:AX65"/>
    <mergeCell ref="AU65:AV65"/>
    <mergeCell ref="AU66:AV66"/>
    <mergeCell ref="AW66:AX66"/>
    <mergeCell ref="AY66:AZ66"/>
    <mergeCell ref="BA64:BB64"/>
    <mergeCell ref="BC64:BD64"/>
    <mergeCell ref="BE64:BF64"/>
    <mergeCell ref="BG64:BH64"/>
    <mergeCell ref="BG65:BH65"/>
    <mergeCell ref="BE65:BF65"/>
    <mergeCell ref="BC65:BD65"/>
    <mergeCell ref="BA65:BB65"/>
    <mergeCell ref="AY69:AZ69"/>
    <mergeCell ref="AW69:AX69"/>
    <mergeCell ref="AU69:AV69"/>
    <mergeCell ref="AU70:AV70"/>
    <mergeCell ref="AW70:AX70"/>
    <mergeCell ref="AY70:AZ70"/>
    <mergeCell ref="BA68:BB68"/>
    <mergeCell ref="BC68:BD68"/>
    <mergeCell ref="BE68:BF68"/>
    <mergeCell ref="BG68:BH68"/>
    <mergeCell ref="BG69:BH69"/>
    <mergeCell ref="BE69:BF69"/>
    <mergeCell ref="BC69:BD69"/>
    <mergeCell ref="BA69:BB69"/>
    <mergeCell ref="AY67:AZ67"/>
    <mergeCell ref="AW67:AX67"/>
    <mergeCell ref="AU67:AV67"/>
    <mergeCell ref="AU68:AV68"/>
    <mergeCell ref="AW68:AX68"/>
    <mergeCell ref="AY68:AZ68"/>
    <mergeCell ref="BA72:BB72"/>
    <mergeCell ref="BC72:BD72"/>
    <mergeCell ref="BE72:BF72"/>
    <mergeCell ref="BG72:BH72"/>
    <mergeCell ref="BG73:BH73"/>
    <mergeCell ref="BE73:BF73"/>
    <mergeCell ref="BC73:BD73"/>
    <mergeCell ref="BA73:BB73"/>
    <mergeCell ref="AY71:AZ71"/>
    <mergeCell ref="AW71:AX71"/>
    <mergeCell ref="AU71:AV71"/>
    <mergeCell ref="AU72:AV72"/>
    <mergeCell ref="AW72:AX72"/>
    <mergeCell ref="AY72:AZ72"/>
    <mergeCell ref="BA70:BB70"/>
    <mergeCell ref="BC70:BD70"/>
    <mergeCell ref="BE70:BF70"/>
    <mergeCell ref="BG70:BH70"/>
    <mergeCell ref="BG71:BH71"/>
    <mergeCell ref="BE71:BF71"/>
    <mergeCell ref="BC71:BD71"/>
    <mergeCell ref="BA71:BB71"/>
    <mergeCell ref="AY75:AZ75"/>
    <mergeCell ref="AW75:AX75"/>
    <mergeCell ref="AU75:AV75"/>
    <mergeCell ref="AU76:AV76"/>
    <mergeCell ref="AW76:AX76"/>
    <mergeCell ref="AY76:AZ76"/>
    <mergeCell ref="BA74:BB74"/>
    <mergeCell ref="BC74:BD74"/>
    <mergeCell ref="BE74:BF74"/>
    <mergeCell ref="BG74:BH74"/>
    <mergeCell ref="BG75:BH75"/>
    <mergeCell ref="BE75:BF75"/>
    <mergeCell ref="BC75:BD75"/>
    <mergeCell ref="BA75:BB75"/>
    <mergeCell ref="AY73:AZ73"/>
    <mergeCell ref="AW73:AX73"/>
    <mergeCell ref="AU73:AV73"/>
    <mergeCell ref="AU74:AV74"/>
    <mergeCell ref="AW74:AX74"/>
    <mergeCell ref="AY74:AZ74"/>
    <mergeCell ref="AY77:AZ77"/>
    <mergeCell ref="AW77:AX77"/>
    <mergeCell ref="AU77:AV77"/>
    <mergeCell ref="AU83:AV83"/>
    <mergeCell ref="AW83:AX83"/>
    <mergeCell ref="AY83:AZ83"/>
    <mergeCell ref="AU82:BD82"/>
    <mergeCell ref="BA83:BB83"/>
    <mergeCell ref="BC83:BD83"/>
    <mergeCell ref="BA76:BB76"/>
    <mergeCell ref="BC76:BD76"/>
    <mergeCell ref="BE76:BF76"/>
    <mergeCell ref="BG76:BH76"/>
    <mergeCell ref="BG77:BH77"/>
    <mergeCell ref="BE77:BF77"/>
    <mergeCell ref="BC77:BD77"/>
    <mergeCell ref="BA77:BB77"/>
    <mergeCell ref="BE82:BH82"/>
    <mergeCell ref="BC85:BD85"/>
    <mergeCell ref="BE85:BF85"/>
    <mergeCell ref="BG85:BH85"/>
    <mergeCell ref="AU86:AV86"/>
    <mergeCell ref="AW86:AX86"/>
    <mergeCell ref="AY86:AZ86"/>
    <mergeCell ref="BA86:BB86"/>
    <mergeCell ref="AU85:AV85"/>
    <mergeCell ref="AW85:AX85"/>
    <mergeCell ref="AY85:AZ85"/>
    <mergeCell ref="BA85:BB85"/>
    <mergeCell ref="BE83:BF83"/>
    <mergeCell ref="BG83:BH83"/>
    <mergeCell ref="AU84:AV84"/>
    <mergeCell ref="AW84:AX84"/>
    <mergeCell ref="AY84:AZ84"/>
    <mergeCell ref="BA84:BB84"/>
    <mergeCell ref="BC84:BD84"/>
    <mergeCell ref="BE84:BF84"/>
    <mergeCell ref="BG84:BH84"/>
    <mergeCell ref="AU88:AV88"/>
    <mergeCell ref="AW88:AX88"/>
    <mergeCell ref="AY88:AZ88"/>
    <mergeCell ref="BA90:BB90"/>
    <mergeCell ref="BA89:BB89"/>
    <mergeCell ref="AY89:AZ89"/>
    <mergeCell ref="AW89:AX89"/>
    <mergeCell ref="BE86:BF86"/>
    <mergeCell ref="BG86:BH86"/>
    <mergeCell ref="BC87:BD87"/>
    <mergeCell ref="BE87:BF87"/>
    <mergeCell ref="BG87:BH87"/>
    <mergeCell ref="BC86:BD86"/>
    <mergeCell ref="AU89:AV89"/>
    <mergeCell ref="BC88:BD88"/>
    <mergeCell ref="BE88:BF88"/>
    <mergeCell ref="BG88:BH88"/>
    <mergeCell ref="BG89:BH89"/>
    <mergeCell ref="AU87:AV87"/>
    <mergeCell ref="AW87:AX87"/>
    <mergeCell ref="AY87:AZ87"/>
    <mergeCell ref="BA87:BB87"/>
    <mergeCell ref="BA88:BB88"/>
    <mergeCell ref="BA91:BB91"/>
    <mergeCell ref="AY91:AZ91"/>
    <mergeCell ref="AW91:AX91"/>
    <mergeCell ref="AU93:AV93"/>
    <mergeCell ref="BC92:BD92"/>
    <mergeCell ref="AU91:AV91"/>
    <mergeCell ref="AW93:AX93"/>
    <mergeCell ref="BC90:BD90"/>
    <mergeCell ref="BE90:BF90"/>
    <mergeCell ref="BG90:BH90"/>
    <mergeCell ref="BG91:BH91"/>
    <mergeCell ref="BE91:BF91"/>
    <mergeCell ref="BC91:BD91"/>
    <mergeCell ref="AU90:AV90"/>
    <mergeCell ref="AW90:AX90"/>
    <mergeCell ref="AY90:AZ90"/>
    <mergeCell ref="BE89:BF89"/>
    <mergeCell ref="BC89:BD89"/>
    <mergeCell ref="BE92:BF92"/>
    <mergeCell ref="BG94:BH94"/>
    <mergeCell ref="BG95:BH95"/>
    <mergeCell ref="BE95:BF95"/>
    <mergeCell ref="BC95:BD95"/>
    <mergeCell ref="AU94:AV94"/>
    <mergeCell ref="AW94:AX94"/>
    <mergeCell ref="AY94:AZ94"/>
    <mergeCell ref="BG92:BH92"/>
    <mergeCell ref="BG93:BH93"/>
    <mergeCell ref="BE93:BF93"/>
    <mergeCell ref="BC93:BD93"/>
    <mergeCell ref="AU92:AV92"/>
    <mergeCell ref="AW92:AX92"/>
    <mergeCell ref="AY92:AZ92"/>
    <mergeCell ref="BA92:BB92"/>
    <mergeCell ref="BA93:BB93"/>
    <mergeCell ref="AY93:AZ93"/>
    <mergeCell ref="BE96:BF96"/>
    <mergeCell ref="BE98:BF98"/>
    <mergeCell ref="BG98:BH98"/>
    <mergeCell ref="BG99:BH99"/>
    <mergeCell ref="BE99:BF99"/>
    <mergeCell ref="BC99:BD99"/>
    <mergeCell ref="AU98:AV98"/>
    <mergeCell ref="AW98:AX98"/>
    <mergeCell ref="BE94:BF94"/>
    <mergeCell ref="BG96:BH96"/>
    <mergeCell ref="BG97:BH97"/>
    <mergeCell ref="BE97:BF97"/>
    <mergeCell ref="BC97:BD97"/>
    <mergeCell ref="AU96:AV96"/>
    <mergeCell ref="AW96:AX96"/>
    <mergeCell ref="AY96:AZ96"/>
    <mergeCell ref="BA96:BB96"/>
    <mergeCell ref="BA97:BB97"/>
    <mergeCell ref="BA94:BB94"/>
    <mergeCell ref="BA95:BB95"/>
    <mergeCell ref="AY95:AZ95"/>
    <mergeCell ref="AW95:AX95"/>
    <mergeCell ref="AU97:AV97"/>
    <mergeCell ref="BC96:BD96"/>
    <mergeCell ref="AY97:AZ97"/>
    <mergeCell ref="AW97:AX97"/>
    <mergeCell ref="AU95:AV95"/>
    <mergeCell ref="BC94:BD94"/>
    <mergeCell ref="BA101:BB101"/>
    <mergeCell ref="AY101:AZ101"/>
    <mergeCell ref="AW101:AX101"/>
    <mergeCell ref="AU101:AV101"/>
    <mergeCell ref="AU100:AV100"/>
    <mergeCell ref="AW100:AX100"/>
    <mergeCell ref="AY100:AZ100"/>
    <mergeCell ref="BC100:BD100"/>
    <mergeCell ref="BE100:BF100"/>
    <mergeCell ref="BG100:BH100"/>
    <mergeCell ref="BG101:BH101"/>
    <mergeCell ref="BE101:BF101"/>
    <mergeCell ref="BC101:BD101"/>
    <mergeCell ref="AY98:AZ98"/>
    <mergeCell ref="BA98:BB98"/>
    <mergeCell ref="BA100:BB100"/>
    <mergeCell ref="BA99:BB99"/>
    <mergeCell ref="AY99:AZ99"/>
    <mergeCell ref="AW99:AX99"/>
    <mergeCell ref="AU99:AV99"/>
    <mergeCell ref="BC98:BD98"/>
    <mergeCell ref="B86:C86"/>
    <mergeCell ref="D86:E86"/>
    <mergeCell ref="F86:G86"/>
    <mergeCell ref="H86:I86"/>
    <mergeCell ref="J86:K86"/>
    <mergeCell ref="L86:M86"/>
    <mergeCell ref="J84:K84"/>
    <mergeCell ref="N84:O84"/>
    <mergeCell ref="H84:I84"/>
    <mergeCell ref="F84:G84"/>
    <mergeCell ref="D84:E84"/>
    <mergeCell ref="B84:C84"/>
    <mergeCell ref="N99:O99"/>
    <mergeCell ref="N101:O101"/>
    <mergeCell ref="B83:C83"/>
    <mergeCell ref="D83:E83"/>
    <mergeCell ref="F83:G83"/>
    <mergeCell ref="H83:I83"/>
    <mergeCell ref="J83:K83"/>
    <mergeCell ref="L83:M83"/>
    <mergeCell ref="N83:O83"/>
    <mergeCell ref="L84:M84"/>
    <mergeCell ref="N90:O90"/>
    <mergeCell ref="N92:O92"/>
    <mergeCell ref="N93:O93"/>
    <mergeCell ref="N95:O95"/>
    <mergeCell ref="N96:O96"/>
    <mergeCell ref="N98:O98"/>
    <mergeCell ref="N86:O86"/>
    <mergeCell ref="N87:O87"/>
    <mergeCell ref="N89:O89"/>
    <mergeCell ref="L90:M90"/>
    <mergeCell ref="J90:K90"/>
    <mergeCell ref="H90:I90"/>
    <mergeCell ref="F90:G90"/>
    <mergeCell ref="D90:E90"/>
    <mergeCell ref="B90:C90"/>
    <mergeCell ref="D87:E87"/>
    <mergeCell ref="B87:C87"/>
    <mergeCell ref="B89:C89"/>
    <mergeCell ref="D89:E89"/>
    <mergeCell ref="F89:G89"/>
    <mergeCell ref="H89:I89"/>
    <mergeCell ref="L87:M87"/>
    <mergeCell ref="L89:M89"/>
    <mergeCell ref="J87:K87"/>
    <mergeCell ref="J89:K89"/>
    <mergeCell ref="H87:I87"/>
    <mergeCell ref="F87:G87"/>
    <mergeCell ref="D95:E95"/>
    <mergeCell ref="F95:G95"/>
    <mergeCell ref="H95:I95"/>
    <mergeCell ref="J95:K95"/>
    <mergeCell ref="L95:M95"/>
    <mergeCell ref="L93:M93"/>
    <mergeCell ref="J93:K93"/>
    <mergeCell ref="H93:I93"/>
    <mergeCell ref="F93:G93"/>
    <mergeCell ref="D93:E93"/>
    <mergeCell ref="B93:C93"/>
    <mergeCell ref="B92:C92"/>
    <mergeCell ref="D92:E92"/>
    <mergeCell ref="F92:G92"/>
    <mergeCell ref="H92:I92"/>
    <mergeCell ref="J92:K92"/>
    <mergeCell ref="L92:M92"/>
    <mergeCell ref="J97:K97"/>
    <mergeCell ref="L85:M85"/>
    <mergeCell ref="L94:M94"/>
    <mergeCell ref="BE9:BF9"/>
    <mergeCell ref="L79:M79"/>
    <mergeCell ref="H94:I94"/>
    <mergeCell ref="AA80:AB80"/>
    <mergeCell ref="B101:C101"/>
    <mergeCell ref="D101:E101"/>
    <mergeCell ref="F101:G101"/>
    <mergeCell ref="H101:I101"/>
    <mergeCell ref="J101:K101"/>
    <mergeCell ref="L101:M101"/>
    <mergeCell ref="L99:M99"/>
    <mergeCell ref="J99:K99"/>
    <mergeCell ref="H99:I99"/>
    <mergeCell ref="F99:G99"/>
    <mergeCell ref="D99:E99"/>
    <mergeCell ref="B99:C99"/>
    <mergeCell ref="B98:C98"/>
    <mergeCell ref="D98:E98"/>
    <mergeCell ref="F98:G98"/>
    <mergeCell ref="H98:I98"/>
    <mergeCell ref="J98:K98"/>
    <mergeCell ref="L98:M98"/>
    <mergeCell ref="L96:M96"/>
    <mergeCell ref="J96:K96"/>
    <mergeCell ref="H96:I96"/>
    <mergeCell ref="F96:G96"/>
    <mergeCell ref="D96:E96"/>
    <mergeCell ref="B96:C96"/>
    <mergeCell ref="B95:C95"/>
  </mergeCells>
  <phoneticPr fontId="0" type="noConversion"/>
  <conditionalFormatting sqref="D12:E12">
    <cfRule type="expression" dxfId="541" priority="35" stopIfTrue="1">
      <formula>IF($D$13="X",$D$12)</formula>
    </cfRule>
  </conditionalFormatting>
  <conditionalFormatting sqref="F12:G12">
    <cfRule type="expression" dxfId="540" priority="36" stopIfTrue="1">
      <formula>IF($F$13="X",$F$12)</formula>
    </cfRule>
  </conditionalFormatting>
  <conditionalFormatting sqref="H12:I12">
    <cfRule type="expression" dxfId="539" priority="37" stopIfTrue="1">
      <formula>IF($H$13="X",$H$12)</formula>
    </cfRule>
  </conditionalFormatting>
  <conditionalFormatting sqref="J12:K12">
    <cfRule type="expression" dxfId="538" priority="38" stopIfTrue="1">
      <formula>IF($J$13="X",$J$12)</formula>
    </cfRule>
  </conditionalFormatting>
  <conditionalFormatting sqref="L12">
    <cfRule type="expression" dxfId="537" priority="39" stopIfTrue="1">
      <formula>IF($L$13="X",$L$12)</formula>
    </cfRule>
  </conditionalFormatting>
  <conditionalFormatting sqref="B15">
    <cfRule type="expression" dxfId="536" priority="40" stopIfTrue="1">
      <formula>IF($B$16="X",$B$15)</formula>
    </cfRule>
  </conditionalFormatting>
  <conditionalFormatting sqref="D15:E15">
    <cfRule type="expression" dxfId="535" priority="41" stopIfTrue="1">
      <formula>IF($D$16="X",$D$15)</formula>
    </cfRule>
  </conditionalFormatting>
  <conditionalFormatting sqref="F15:G15">
    <cfRule type="expression" dxfId="534" priority="42" stopIfTrue="1">
      <formula>IF($F$16="X",$F$15)</formula>
    </cfRule>
  </conditionalFormatting>
  <conditionalFormatting sqref="H15:I15">
    <cfRule type="expression" dxfId="533" priority="43" stopIfTrue="1">
      <formula>IF($H$16="X",$H$15)</formula>
    </cfRule>
  </conditionalFormatting>
  <conditionalFormatting sqref="J15:K15">
    <cfRule type="expression" dxfId="532" priority="44" stopIfTrue="1">
      <formula>IF($J$16="X",$J$15)</formula>
    </cfRule>
  </conditionalFormatting>
  <conditionalFormatting sqref="L15">
    <cfRule type="expression" dxfId="531" priority="45" stopIfTrue="1">
      <formula>IF($L$16="X",$L$15)</formula>
    </cfRule>
  </conditionalFormatting>
  <conditionalFormatting sqref="F18:G18">
    <cfRule type="expression" dxfId="529" priority="48" stopIfTrue="1">
      <formula>IF($F$19="X",$F$18)</formula>
    </cfRule>
  </conditionalFormatting>
  <conditionalFormatting sqref="H18:I18">
    <cfRule type="expression" dxfId="528" priority="49" stopIfTrue="1">
      <formula>IF($H$19="X",$H$18)</formula>
    </cfRule>
  </conditionalFormatting>
  <conditionalFormatting sqref="J18:K18">
    <cfRule type="expression" dxfId="527" priority="50" stopIfTrue="1">
      <formula>IF($J$19="X",$J$18)</formula>
    </cfRule>
  </conditionalFormatting>
  <conditionalFormatting sqref="L18">
    <cfRule type="expression" dxfId="526" priority="51" stopIfTrue="1">
      <formula>IF($L$19="X",$L$18)</formula>
    </cfRule>
  </conditionalFormatting>
  <conditionalFormatting sqref="B21">
    <cfRule type="expression" dxfId="525" priority="52" stopIfTrue="1">
      <formula>IF($B$22="X",$B$21)</formula>
    </cfRule>
  </conditionalFormatting>
  <conditionalFormatting sqref="D21:E21">
    <cfRule type="expression" dxfId="524" priority="53" stopIfTrue="1">
      <formula>IF($D$22="X",$D$21)</formula>
    </cfRule>
  </conditionalFormatting>
  <conditionalFormatting sqref="F21:G21">
    <cfRule type="expression" dxfId="523" priority="54" stopIfTrue="1">
      <formula>IF($F$22="X",$F$21)</formula>
    </cfRule>
  </conditionalFormatting>
  <conditionalFormatting sqref="H21:I21">
    <cfRule type="expression" dxfId="522" priority="55" stopIfTrue="1">
      <formula>IF($H$22="X",$H$22)</formula>
    </cfRule>
  </conditionalFormatting>
  <conditionalFormatting sqref="J21:K21">
    <cfRule type="expression" dxfId="521" priority="56" stopIfTrue="1">
      <formula>IF($J$22="X",$J$22)</formula>
    </cfRule>
  </conditionalFormatting>
  <conditionalFormatting sqref="L21">
    <cfRule type="expression" dxfId="520" priority="57" stopIfTrue="1">
      <formula>IF($L$22="X",$L$21)</formula>
    </cfRule>
  </conditionalFormatting>
  <conditionalFormatting sqref="B24">
    <cfRule type="expression" dxfId="519" priority="58" stopIfTrue="1">
      <formula>IF($B$25="X",$B$24)</formula>
    </cfRule>
  </conditionalFormatting>
  <conditionalFormatting sqref="D24:E24">
    <cfRule type="expression" dxfId="518" priority="59" stopIfTrue="1">
      <formula>IF($D$25="X",$D$24)</formula>
    </cfRule>
  </conditionalFormatting>
  <conditionalFormatting sqref="F24:G24">
    <cfRule type="expression" dxfId="517" priority="60" stopIfTrue="1">
      <formula>IF($F$25="X",$F$24)</formula>
    </cfRule>
  </conditionalFormatting>
  <conditionalFormatting sqref="H24:I24">
    <cfRule type="expression" dxfId="516" priority="61" stopIfTrue="1">
      <formula>IF($H$25="X",$H$24)</formula>
    </cfRule>
  </conditionalFormatting>
  <conditionalFormatting sqref="J24:K24">
    <cfRule type="expression" dxfId="515" priority="62" stopIfTrue="1">
      <formula>IF($J$25="X",$J$24)</formula>
    </cfRule>
  </conditionalFormatting>
  <conditionalFormatting sqref="L24">
    <cfRule type="expression" dxfId="514" priority="63" stopIfTrue="1">
      <formula>IF($L$25="X",$L$24)</formula>
    </cfRule>
  </conditionalFormatting>
  <conditionalFormatting sqref="B27">
    <cfRule type="expression" dxfId="513" priority="64" stopIfTrue="1">
      <formula>IF($B$28="X",$B$27)</formula>
    </cfRule>
  </conditionalFormatting>
  <conditionalFormatting sqref="D27:E27">
    <cfRule type="expression" dxfId="512" priority="65" stopIfTrue="1">
      <formula>IF($D$28="X",$D$27)</formula>
    </cfRule>
  </conditionalFormatting>
  <conditionalFormatting sqref="F27:G27">
    <cfRule type="expression" dxfId="511" priority="66" stopIfTrue="1">
      <formula>IF($F$28="X",$F$27)</formula>
    </cfRule>
  </conditionalFormatting>
  <conditionalFormatting sqref="H27:I27">
    <cfRule type="expression" dxfId="510" priority="67" stopIfTrue="1">
      <formula>IF($H$28="X",$H$27)</formula>
    </cfRule>
  </conditionalFormatting>
  <conditionalFormatting sqref="J27:K27">
    <cfRule type="expression" dxfId="509" priority="68" stopIfTrue="1">
      <formula>IF($J$28="X",$J$27)</formula>
    </cfRule>
  </conditionalFormatting>
  <conditionalFormatting sqref="L27">
    <cfRule type="expression" dxfId="508" priority="69" stopIfTrue="1">
      <formula>IF($L$28="X",$L$27)</formula>
    </cfRule>
  </conditionalFormatting>
  <conditionalFormatting sqref="AU12">
    <cfRule type="expression" dxfId="507" priority="70" stopIfTrue="1">
      <formula>IF($AU$13="X",$AU$12)</formula>
    </cfRule>
  </conditionalFormatting>
  <conditionalFormatting sqref="AW12:AX12">
    <cfRule type="expression" dxfId="506" priority="71" stopIfTrue="1">
      <formula>IF($AW$13="X",$AW$12)</formula>
    </cfRule>
  </conditionalFormatting>
  <conditionalFormatting sqref="AY12:AZ12">
    <cfRule type="expression" dxfId="505" priority="72" stopIfTrue="1">
      <formula>IF($AY$13="X",$AY$12)</formula>
    </cfRule>
  </conditionalFormatting>
  <conditionalFormatting sqref="BA12:BB12">
    <cfRule type="expression" dxfId="504" priority="73" stopIfTrue="1">
      <formula>IF($BA$13="X",$BA$12)</formula>
    </cfRule>
  </conditionalFormatting>
  <conditionalFormatting sqref="BC12:BD12 BE45:BF45 AU69:AV69">
    <cfRule type="expression" dxfId="503" priority="74" stopIfTrue="1">
      <formula>IF($BC$13="X",$BC$12)</formula>
    </cfRule>
  </conditionalFormatting>
  <conditionalFormatting sqref="BE12">
    <cfRule type="expression" dxfId="502" priority="75" stopIfTrue="1">
      <formula>IF($BE$13="X",$BE$12)</formula>
    </cfRule>
  </conditionalFormatting>
  <conditionalFormatting sqref="AU15">
    <cfRule type="expression" dxfId="501" priority="76" stopIfTrue="1">
      <formula>IF($AU$16="X",$AU$15)</formula>
    </cfRule>
  </conditionalFormatting>
  <conditionalFormatting sqref="AW15:AX15">
    <cfRule type="expression" dxfId="500" priority="77" stopIfTrue="1">
      <formula>IF($AW$16="X",$AW$15)</formula>
    </cfRule>
  </conditionalFormatting>
  <conditionalFormatting sqref="AY15:AZ15">
    <cfRule type="expression" dxfId="499" priority="78" stopIfTrue="1">
      <formula>IF($AY$16="X",$AY$15)</formula>
    </cfRule>
  </conditionalFormatting>
  <conditionalFormatting sqref="BA15:BB15">
    <cfRule type="expression" dxfId="498" priority="79" stopIfTrue="1">
      <formula>IF($BA$16="X",$BA$15)</formula>
    </cfRule>
  </conditionalFormatting>
  <conditionalFormatting sqref="BC15:BD15">
    <cfRule type="expression" dxfId="497" priority="80" stopIfTrue="1">
      <formula>IF($BC$16="X",$BC$15)</formula>
    </cfRule>
  </conditionalFormatting>
  <conditionalFormatting sqref="BE15">
    <cfRule type="expression" dxfId="496" priority="81" stopIfTrue="1">
      <formula>IF($BE$16="X",$BE$15)</formula>
    </cfRule>
  </conditionalFormatting>
  <conditionalFormatting sqref="AU18">
    <cfRule type="expression" dxfId="495" priority="82" stopIfTrue="1">
      <formula>IF($AU$19="X",$AU$18)</formula>
    </cfRule>
  </conditionalFormatting>
  <conditionalFormatting sqref="AW18:AX18">
    <cfRule type="expression" dxfId="494" priority="83" stopIfTrue="1">
      <formula>IF($AW$19="X",$AW$18)</formula>
    </cfRule>
  </conditionalFormatting>
  <conditionalFormatting sqref="AY18:AZ18">
    <cfRule type="expression" dxfId="493" priority="84" stopIfTrue="1">
      <formula>IF($AY$19="X",$AY$18)</formula>
    </cfRule>
  </conditionalFormatting>
  <conditionalFormatting sqref="BA18:BB18">
    <cfRule type="expression" dxfId="492" priority="85" stopIfTrue="1">
      <formula>IF($BA$19="X",$BA$18)</formula>
    </cfRule>
  </conditionalFormatting>
  <conditionalFormatting sqref="BC18:BD18">
    <cfRule type="expression" dxfId="491" priority="86" stopIfTrue="1">
      <formula>IF($BC$19="X",$BC$18)</formula>
    </cfRule>
  </conditionalFormatting>
  <conditionalFormatting sqref="BE18">
    <cfRule type="expression" dxfId="490" priority="87" stopIfTrue="1">
      <formula>IF($BE$19="X",$BE$18)</formula>
    </cfRule>
  </conditionalFormatting>
  <conditionalFormatting sqref="AU21">
    <cfRule type="expression" dxfId="489" priority="88" stopIfTrue="1">
      <formula>IF($AU$22="X",$AU$21)</formula>
    </cfRule>
  </conditionalFormatting>
  <conditionalFormatting sqref="AW21:AX21">
    <cfRule type="expression" dxfId="488" priority="89" stopIfTrue="1">
      <formula>IF($AW$22="X",$AW$21)</formula>
    </cfRule>
  </conditionalFormatting>
  <conditionalFormatting sqref="AY21:AZ21">
    <cfRule type="expression" dxfId="487" priority="90" stopIfTrue="1">
      <formula>IF($AY$22="X",$AY$21)</formula>
    </cfRule>
  </conditionalFormatting>
  <conditionalFormatting sqref="BA21:BB21">
    <cfRule type="expression" dxfId="486" priority="91" stopIfTrue="1">
      <formula>IF($BA$22="X",$BA$21)</formula>
    </cfRule>
  </conditionalFormatting>
  <conditionalFormatting sqref="BC21:BD21">
    <cfRule type="expression" dxfId="485" priority="92" stopIfTrue="1">
      <formula>IF($BC$22="X",$BC$21)</formula>
    </cfRule>
  </conditionalFormatting>
  <conditionalFormatting sqref="BE21">
    <cfRule type="expression" dxfId="484" priority="93" stopIfTrue="1">
      <formula>IF($BE$22="X",$BE$21)</formula>
    </cfRule>
  </conditionalFormatting>
  <conditionalFormatting sqref="AU24">
    <cfRule type="expression" dxfId="483" priority="94" stopIfTrue="1">
      <formula>IF($AU$25="X",$AU$24)</formula>
    </cfRule>
  </conditionalFormatting>
  <conditionalFormatting sqref="AW24:AX24">
    <cfRule type="expression" dxfId="482" priority="95" stopIfTrue="1">
      <formula>IF($AW$25="X",$AW$24)</formula>
    </cfRule>
  </conditionalFormatting>
  <conditionalFormatting sqref="AY24:AZ24">
    <cfRule type="expression" dxfId="481" priority="96" stopIfTrue="1">
      <formula>IF($AY$25="X",$AY$24)</formula>
    </cfRule>
  </conditionalFormatting>
  <conditionalFormatting sqref="BA24:BB24">
    <cfRule type="expression" dxfId="480" priority="97" stopIfTrue="1">
      <formula>IF($BA$25="X",$BA$24)</formula>
    </cfRule>
  </conditionalFormatting>
  <conditionalFormatting sqref="BC24:BD24">
    <cfRule type="expression" dxfId="479" priority="98" stopIfTrue="1">
      <formula>IF($BC$25="X",$BC$24)</formula>
    </cfRule>
  </conditionalFormatting>
  <conditionalFormatting sqref="BE24">
    <cfRule type="expression" dxfId="478" priority="99" stopIfTrue="1">
      <formula>IF($BE$25="X",$BE$24)</formula>
    </cfRule>
  </conditionalFormatting>
  <conditionalFormatting sqref="AU27">
    <cfRule type="expression" dxfId="477" priority="100" stopIfTrue="1">
      <formula>IF($AU$28="X",$AU$27)</formula>
    </cfRule>
  </conditionalFormatting>
  <conditionalFormatting sqref="AW27:AX27">
    <cfRule type="expression" dxfId="476" priority="101" stopIfTrue="1">
      <formula>IF($AW$28="X",$AW$27)</formula>
    </cfRule>
  </conditionalFormatting>
  <conditionalFormatting sqref="AY27:AZ27">
    <cfRule type="expression" dxfId="475" priority="102" stopIfTrue="1">
      <formula>IF($AY$28="X",$AY$27)</formula>
    </cfRule>
  </conditionalFormatting>
  <conditionalFormatting sqref="BA27:BB27">
    <cfRule type="expression" dxfId="474" priority="103" stopIfTrue="1">
      <formula>IF($BA$28="X",$BA$27)</formula>
    </cfRule>
  </conditionalFormatting>
  <conditionalFormatting sqref="BC27:BD27">
    <cfRule type="expression" dxfId="473" priority="104" stopIfTrue="1">
      <formula>IF($BC$28="X",$BC$27)</formula>
    </cfRule>
  </conditionalFormatting>
  <conditionalFormatting sqref="BE27">
    <cfRule type="expression" dxfId="472" priority="105" stopIfTrue="1">
      <formula>IF($BE$28="X",$BE$27)</formula>
    </cfRule>
  </conditionalFormatting>
  <conditionalFormatting sqref="B36">
    <cfRule type="expression" dxfId="471" priority="106" stopIfTrue="1">
      <formula>IF($B$37="X",$B$36)</formula>
    </cfRule>
  </conditionalFormatting>
  <conditionalFormatting sqref="D36:E36">
    <cfRule type="expression" dxfId="470" priority="107" stopIfTrue="1">
      <formula>IF($D$37="X",$D$36)</formula>
    </cfRule>
  </conditionalFormatting>
  <conditionalFormatting sqref="F36:G36">
    <cfRule type="expression" dxfId="469" priority="108" stopIfTrue="1">
      <formula>IF($F$37="X",$F$36)</formula>
    </cfRule>
  </conditionalFormatting>
  <conditionalFormatting sqref="H36:I36">
    <cfRule type="expression" dxfId="468" priority="109" stopIfTrue="1">
      <formula>IF($H$37="X",$H$36)</formula>
    </cfRule>
  </conditionalFormatting>
  <conditionalFormatting sqref="J36:K36">
    <cfRule type="expression" dxfId="467" priority="110" stopIfTrue="1">
      <formula>IF($J$37="X",$J$36)</formula>
    </cfRule>
  </conditionalFormatting>
  <conditionalFormatting sqref="L36">
    <cfRule type="expression" dxfId="466" priority="111" stopIfTrue="1">
      <formula>IF($L$37="X",$L$36)</formula>
    </cfRule>
  </conditionalFormatting>
  <conditionalFormatting sqref="B39">
    <cfRule type="expression" dxfId="465" priority="112" stopIfTrue="1">
      <formula>IF($B$40="X",$B$39)</formula>
    </cfRule>
  </conditionalFormatting>
  <conditionalFormatting sqref="D39:E39">
    <cfRule type="expression" dxfId="464" priority="113" stopIfTrue="1">
      <formula>IF($D$40="X",$D$39)</formula>
    </cfRule>
  </conditionalFormatting>
  <conditionalFormatting sqref="F39:G39">
    <cfRule type="expression" dxfId="463" priority="114" stopIfTrue="1">
      <formula>IF($F$40="X",$F$39)</formula>
    </cfRule>
  </conditionalFormatting>
  <conditionalFormatting sqref="H39:I39">
    <cfRule type="expression" dxfId="462" priority="115" stopIfTrue="1">
      <formula>IF($H$40="X",$H$39)</formula>
    </cfRule>
  </conditionalFormatting>
  <conditionalFormatting sqref="J39:K39">
    <cfRule type="expression" dxfId="461" priority="116" stopIfTrue="1">
      <formula>IF($J$40="X",$J$39)</formula>
    </cfRule>
  </conditionalFormatting>
  <conditionalFormatting sqref="L39 AU42 L84 BG93 H93">
    <cfRule type="expression" dxfId="460" priority="117" stopIfTrue="1">
      <formula>IF($L$40="X",$L$39)</formula>
    </cfRule>
  </conditionalFormatting>
  <conditionalFormatting sqref="B42">
    <cfRule type="expression" dxfId="459" priority="118" stopIfTrue="1">
      <formula>IF($B$43="X",$B$42)</formula>
    </cfRule>
  </conditionalFormatting>
  <conditionalFormatting sqref="D42:E42">
    <cfRule type="expression" dxfId="458" priority="119" stopIfTrue="1">
      <formula>IF($D$43="X",$D$42)</formula>
    </cfRule>
  </conditionalFormatting>
  <conditionalFormatting sqref="F42:G42">
    <cfRule type="expression" dxfId="457" priority="120" stopIfTrue="1">
      <formula>IF($F$43="X",$F$42)</formula>
    </cfRule>
  </conditionalFormatting>
  <conditionalFormatting sqref="H42:I42">
    <cfRule type="expression" dxfId="456" priority="121" stopIfTrue="1">
      <formula>IF($H$43="X",$H$42)</formula>
    </cfRule>
  </conditionalFormatting>
  <conditionalFormatting sqref="J42:K42">
    <cfRule type="expression" dxfId="455" priority="122" stopIfTrue="1">
      <formula>IF($J$43="X",$J$42)</formula>
    </cfRule>
  </conditionalFormatting>
  <conditionalFormatting sqref="L42">
    <cfRule type="expression" dxfId="454" priority="123" stopIfTrue="1">
      <formula>IF($L$43="X",$L$42)</formula>
    </cfRule>
  </conditionalFormatting>
  <conditionalFormatting sqref="B45 AY63 J96 W87 L93">
    <cfRule type="expression" dxfId="453" priority="124" stopIfTrue="1">
      <formula>IF($B$46="X",$B$45)</formula>
    </cfRule>
  </conditionalFormatting>
  <conditionalFormatting sqref="D45:E45">
    <cfRule type="expression" dxfId="452" priority="125" stopIfTrue="1">
      <formula>IF($D$46="X",$D$45)</formula>
    </cfRule>
  </conditionalFormatting>
  <conditionalFormatting sqref="F45:G45">
    <cfRule type="expression" dxfId="451" priority="126" stopIfTrue="1">
      <formula>IF($F$46="X",$F$45)</formula>
    </cfRule>
  </conditionalFormatting>
  <conditionalFormatting sqref="H45:I45">
    <cfRule type="expression" dxfId="450" priority="127" stopIfTrue="1">
      <formula>IF($H$46="X",$H$45)</formula>
    </cfRule>
  </conditionalFormatting>
  <conditionalFormatting sqref="J45:K45">
    <cfRule type="expression" dxfId="449" priority="128" stopIfTrue="1">
      <formula>IF($J$46="X",$J$45)</formula>
    </cfRule>
  </conditionalFormatting>
  <conditionalFormatting sqref="L45">
    <cfRule type="expression" dxfId="448" priority="129" stopIfTrue="1">
      <formula>IF($L$46="X",$L$45)</formula>
    </cfRule>
  </conditionalFormatting>
  <conditionalFormatting sqref="B48">
    <cfRule type="expression" dxfId="447" priority="130" stopIfTrue="1">
      <formula>IF($B$49="X",$B$48)</formula>
    </cfRule>
  </conditionalFormatting>
  <conditionalFormatting sqref="D48:E48">
    <cfRule type="expression" dxfId="446" priority="131" stopIfTrue="1">
      <formula>IF($D$49="X",$D$48)</formula>
    </cfRule>
  </conditionalFormatting>
  <conditionalFormatting sqref="F48:G48">
    <cfRule type="expression" dxfId="445" priority="132" stopIfTrue="1">
      <formula>IF($F$49="X",$F$48)</formula>
    </cfRule>
  </conditionalFormatting>
  <conditionalFormatting sqref="H48:I48">
    <cfRule type="expression" dxfId="444" priority="133" stopIfTrue="1">
      <formula>IF($H$49="X",$H$48)</formula>
    </cfRule>
  </conditionalFormatting>
  <conditionalFormatting sqref="J48:K48">
    <cfRule type="expression" dxfId="443" priority="134" stopIfTrue="1">
      <formula>IF($J$49="X",$J$48)</formula>
    </cfRule>
  </conditionalFormatting>
  <conditionalFormatting sqref="L48">
    <cfRule type="expression" dxfId="442" priority="135" stopIfTrue="1">
      <formula>IF($L$49="X",$L$48)</formula>
    </cfRule>
  </conditionalFormatting>
  <conditionalFormatting sqref="B51">
    <cfRule type="expression" dxfId="441" priority="136" stopIfTrue="1">
      <formula>IF($B$52="X",$B$51)</formula>
    </cfRule>
  </conditionalFormatting>
  <conditionalFormatting sqref="D51:E51">
    <cfRule type="expression" dxfId="440" priority="137" stopIfTrue="1">
      <formula>IF($D$52="X",$D$51)</formula>
    </cfRule>
  </conditionalFormatting>
  <conditionalFormatting sqref="F51:G51">
    <cfRule type="expression" dxfId="439" priority="138" stopIfTrue="1">
      <formula>IF($F$52="X",$F$51)</formula>
    </cfRule>
  </conditionalFormatting>
  <conditionalFormatting sqref="H51:I51">
    <cfRule type="expression" dxfId="438" priority="139" stopIfTrue="1">
      <formula>IF($H$52="X",$H$51)</formula>
    </cfRule>
  </conditionalFormatting>
  <conditionalFormatting sqref="J51:K51">
    <cfRule type="expression" dxfId="437" priority="140" stopIfTrue="1">
      <formula>IF($J$52="X",$J$51)</formula>
    </cfRule>
  </conditionalFormatting>
  <conditionalFormatting sqref="L51">
    <cfRule type="expression" dxfId="436" priority="141" stopIfTrue="1">
      <formula>IF($L$52="X",$L$51)</formula>
    </cfRule>
  </conditionalFormatting>
  <conditionalFormatting sqref="AU36">
    <cfRule type="expression" dxfId="435" priority="142" stopIfTrue="1">
      <formula>IF($AU$37="X",$AU$36)</formula>
    </cfRule>
  </conditionalFormatting>
  <conditionalFormatting sqref="AW36:AX36">
    <cfRule type="expression" dxfId="434" priority="143" stopIfTrue="1">
      <formula>IF($AW$37="X",$AW$36)</formula>
    </cfRule>
  </conditionalFormatting>
  <conditionalFormatting sqref="AY36:AZ36">
    <cfRule type="expression" dxfId="433" priority="144" stopIfTrue="1">
      <formula>IF($AY$37="X",$AY$36)</formula>
    </cfRule>
  </conditionalFormatting>
  <conditionalFormatting sqref="BA36:BB36">
    <cfRule type="expression" dxfId="432" priority="145" stopIfTrue="1">
      <formula>IF($BA$37="X",$BA$36)</formula>
    </cfRule>
  </conditionalFormatting>
  <conditionalFormatting sqref="BC36:BD36">
    <cfRule type="expression" dxfId="431" priority="146" stopIfTrue="1">
      <formula>IF($BC$37="X",$BC$36)</formula>
    </cfRule>
  </conditionalFormatting>
  <conditionalFormatting sqref="BE36">
    <cfRule type="expression" dxfId="430" priority="147" stopIfTrue="1">
      <formula>IF($BE$37="X",$BE$36)</formula>
    </cfRule>
  </conditionalFormatting>
  <conditionalFormatting sqref="AU39">
    <cfRule type="expression" dxfId="429" priority="148" stopIfTrue="1">
      <formula>IF($AU$40="X",$AU$39)</formula>
    </cfRule>
  </conditionalFormatting>
  <conditionalFormatting sqref="AW39:AX39">
    <cfRule type="expression" dxfId="428" priority="149" stopIfTrue="1">
      <formula>IF($AW$40="X",$AW$39)</formula>
    </cfRule>
  </conditionalFormatting>
  <conditionalFormatting sqref="AY39:AZ39">
    <cfRule type="expression" dxfId="427" priority="150" stopIfTrue="1">
      <formula>IF($AY$40="X",$AY$39)</formula>
    </cfRule>
  </conditionalFormatting>
  <conditionalFormatting sqref="BA39:BB39">
    <cfRule type="expression" dxfId="426" priority="151" stopIfTrue="1">
      <formula>IF($BA$40="X",$BA$39)</formula>
    </cfRule>
  </conditionalFormatting>
  <conditionalFormatting sqref="BC39:BD39">
    <cfRule type="expression" dxfId="425" priority="152" stopIfTrue="1">
      <formula>IF($BC$40="X",$BC$39)</formula>
    </cfRule>
  </conditionalFormatting>
  <conditionalFormatting sqref="BE39">
    <cfRule type="expression" dxfId="424" priority="153" stopIfTrue="1">
      <formula>IF($BE$40="X",$BE$39)</formula>
    </cfRule>
  </conditionalFormatting>
  <conditionalFormatting sqref="AU42">
    <cfRule type="expression" dxfId="423" priority="154" stopIfTrue="1">
      <formula>IF($AU$43="X",$AU$42)</formula>
    </cfRule>
  </conditionalFormatting>
  <conditionalFormatting sqref="AW42:AX42">
    <cfRule type="expression" dxfId="422" priority="155" stopIfTrue="1">
      <formula>IF($AW$43="X",$AW$42)</formula>
    </cfRule>
  </conditionalFormatting>
  <conditionalFormatting sqref="AY42:AZ42">
    <cfRule type="expression" dxfId="421" priority="156" stopIfTrue="1">
      <formula>IF($AY$43="X",$AY$42)</formula>
    </cfRule>
  </conditionalFormatting>
  <conditionalFormatting sqref="BA42:BB42">
    <cfRule type="expression" dxfId="420" priority="157" stopIfTrue="1">
      <formula>IF($BA$43="X",$BA$42)</formula>
    </cfRule>
  </conditionalFormatting>
  <conditionalFormatting sqref="BC42:BD42">
    <cfRule type="expression" dxfId="419" priority="158" stopIfTrue="1">
      <formula>IF($BC$43="X",$BC$42)</formula>
    </cfRule>
  </conditionalFormatting>
  <conditionalFormatting sqref="BE42">
    <cfRule type="expression" dxfId="418" priority="159" stopIfTrue="1">
      <formula>IF($BE$43="X",$BE$42)</formula>
    </cfRule>
  </conditionalFormatting>
  <conditionalFormatting sqref="AU45">
    <cfRule type="expression" dxfId="417" priority="160" stopIfTrue="1">
      <formula>IF($AU$46="X",$AU$45)</formula>
    </cfRule>
  </conditionalFormatting>
  <conditionalFormatting sqref="AW45:AX45">
    <cfRule type="expression" dxfId="416" priority="161" stopIfTrue="1">
      <formula>IF($AW$46="X",$AW$45)</formula>
    </cfRule>
  </conditionalFormatting>
  <conditionalFormatting sqref="AY45:AZ45">
    <cfRule type="expression" dxfId="415" priority="162" stopIfTrue="1">
      <formula>IF($AY$46="X",$AY$45)</formula>
    </cfRule>
  </conditionalFormatting>
  <conditionalFormatting sqref="BA45:BB45">
    <cfRule type="expression" dxfId="414" priority="163" stopIfTrue="1">
      <formula>IF($BA$46="X",$BA$45)</formula>
    </cfRule>
  </conditionalFormatting>
  <conditionalFormatting sqref="BC45:BD45">
    <cfRule type="expression" dxfId="413" priority="164" stopIfTrue="1">
      <formula>IF($BC$46="X",$BC$45)</formula>
    </cfRule>
  </conditionalFormatting>
  <conditionalFormatting sqref="BE45 AU69">
    <cfRule type="expression" dxfId="412" priority="165" stopIfTrue="1">
      <formula>IF($BE$46="X",$BE$45)</formula>
    </cfRule>
  </conditionalFormatting>
  <conditionalFormatting sqref="AU48">
    <cfRule type="expression" dxfId="411" priority="166" stopIfTrue="1">
      <formula>IF($AU$49="X",$AU$48)</formula>
    </cfRule>
  </conditionalFormatting>
  <conditionalFormatting sqref="AW48:AX48">
    <cfRule type="expression" dxfId="410" priority="167" stopIfTrue="1">
      <formula>IF($AW$49="X",$AW$48)</formula>
    </cfRule>
  </conditionalFormatting>
  <conditionalFormatting sqref="AY48:AZ48">
    <cfRule type="expression" dxfId="409" priority="168" stopIfTrue="1">
      <formula>IF($AY$49="X",$AY$48)</formula>
    </cfRule>
  </conditionalFormatting>
  <conditionalFormatting sqref="BA48:BB48">
    <cfRule type="expression" dxfId="408" priority="169" stopIfTrue="1">
      <formula>IF($BA$49="X",$BA$48)</formula>
    </cfRule>
  </conditionalFormatting>
  <conditionalFormatting sqref="BC48:BD48">
    <cfRule type="expression" dxfId="407" priority="170" stopIfTrue="1">
      <formula>IF($BC$49="X",$BC$48)</formula>
    </cfRule>
  </conditionalFormatting>
  <conditionalFormatting sqref="BE48">
    <cfRule type="expression" dxfId="406" priority="171" stopIfTrue="1">
      <formula>IF($BE$49="X",$BE$48)</formula>
    </cfRule>
  </conditionalFormatting>
  <conditionalFormatting sqref="AU51">
    <cfRule type="expression" dxfId="405" priority="172" stopIfTrue="1">
      <formula>IF($AU$52="X",$AU$51)</formula>
    </cfRule>
  </conditionalFormatting>
  <conditionalFormatting sqref="AW51:AX51">
    <cfRule type="expression" dxfId="404" priority="173" stopIfTrue="1">
      <formula>IF($AW$52="X",$AW$51)</formula>
    </cfRule>
  </conditionalFormatting>
  <conditionalFormatting sqref="AY51:AZ51">
    <cfRule type="expression" dxfId="403" priority="174" stopIfTrue="1">
      <formula>IF($AY$52="X",$AY$51)</formula>
    </cfRule>
  </conditionalFormatting>
  <conditionalFormatting sqref="BA51:BB51">
    <cfRule type="expression" dxfId="402" priority="175" stopIfTrue="1">
      <formula>IF($BA$52="X",$BA$51)</formula>
    </cfRule>
  </conditionalFormatting>
  <conditionalFormatting sqref="BC51:BD51">
    <cfRule type="expression" dxfId="401" priority="176" stopIfTrue="1">
      <formula>IF($BC$52="X",$BC$51)</formula>
    </cfRule>
  </conditionalFormatting>
  <conditionalFormatting sqref="BE51">
    <cfRule type="expression" dxfId="400" priority="177" stopIfTrue="1">
      <formula>IF($BE$52="X",$BE$51)</formula>
    </cfRule>
  </conditionalFormatting>
  <conditionalFormatting sqref="B60">
    <cfRule type="expression" dxfId="399" priority="178" stopIfTrue="1">
      <formula>IF($B$61="X",$B$60)</formula>
    </cfRule>
  </conditionalFormatting>
  <conditionalFormatting sqref="D60:E60">
    <cfRule type="expression" dxfId="398" priority="179" stopIfTrue="1">
      <formula>IF($D$61="X",$D$60)</formula>
    </cfRule>
  </conditionalFormatting>
  <conditionalFormatting sqref="F60:G60">
    <cfRule type="expression" dxfId="397" priority="180" stopIfTrue="1">
      <formula>IF($F$61="X",$F$60)</formula>
    </cfRule>
  </conditionalFormatting>
  <conditionalFormatting sqref="H60:I60">
    <cfRule type="expression" dxfId="396" priority="181" stopIfTrue="1">
      <formula>IF($H$61="X",$H$60)</formula>
    </cfRule>
  </conditionalFormatting>
  <conditionalFormatting sqref="J60:K60">
    <cfRule type="expression" dxfId="395" priority="182" stopIfTrue="1">
      <formula>IF($J$61="X",$J$60)</formula>
    </cfRule>
  </conditionalFormatting>
  <conditionalFormatting sqref="L60">
    <cfRule type="expression" dxfId="394" priority="183" stopIfTrue="1">
      <formula>IF($L$61="X",$L$60)</formula>
    </cfRule>
  </conditionalFormatting>
  <conditionalFormatting sqref="B63">
    <cfRule type="expression" dxfId="393" priority="184" stopIfTrue="1">
      <formula>IF($B$64="X",$B$63)</formula>
    </cfRule>
  </conditionalFormatting>
  <conditionalFormatting sqref="D63:E63">
    <cfRule type="expression" dxfId="392" priority="185" stopIfTrue="1">
      <formula>IF($D$64="X",$D$63)</formula>
    </cfRule>
  </conditionalFormatting>
  <conditionalFormatting sqref="F63:G63">
    <cfRule type="expression" dxfId="391" priority="186" stopIfTrue="1">
      <formula>IF($F$64="X",$F$63)</formula>
    </cfRule>
  </conditionalFormatting>
  <conditionalFormatting sqref="H63:I63">
    <cfRule type="expression" dxfId="390" priority="187" stopIfTrue="1">
      <formula>IF($H$64="X",$H$63)</formula>
    </cfRule>
  </conditionalFormatting>
  <conditionalFormatting sqref="J63:K63 U90:V90">
    <cfRule type="expression" dxfId="389" priority="188" stopIfTrue="1">
      <formula>IF($J$64="X",$J$63)</formula>
    </cfRule>
  </conditionalFormatting>
  <conditionalFormatting sqref="L63">
    <cfRule type="expression" dxfId="388" priority="189" stopIfTrue="1">
      <formula>IF($L$64="X",$L$63)</formula>
    </cfRule>
  </conditionalFormatting>
  <conditionalFormatting sqref="B66">
    <cfRule type="expression" dxfId="387" priority="190" stopIfTrue="1">
      <formula>IF($B$67="X",$B$66)</formula>
    </cfRule>
  </conditionalFormatting>
  <conditionalFormatting sqref="D66:E66">
    <cfRule type="expression" dxfId="386" priority="191" stopIfTrue="1">
      <formula>IF($D$67="X",$D$66)</formula>
    </cfRule>
  </conditionalFormatting>
  <conditionalFormatting sqref="F66:G66">
    <cfRule type="expression" dxfId="385" priority="192" stopIfTrue="1">
      <formula>IF($F$67="X",$F$66)</formula>
    </cfRule>
  </conditionalFormatting>
  <conditionalFormatting sqref="H66:I66">
    <cfRule type="expression" dxfId="384" priority="193" stopIfTrue="1">
      <formula>IF($H$67="X",$H$66)</formula>
    </cfRule>
  </conditionalFormatting>
  <conditionalFormatting sqref="J66:K66">
    <cfRule type="expression" dxfId="383" priority="194" stopIfTrue="1">
      <formula>IF($J$67="X",$J$66)</formula>
    </cfRule>
  </conditionalFormatting>
  <conditionalFormatting sqref="L66">
    <cfRule type="expression" dxfId="382" priority="195" stopIfTrue="1">
      <formula>IF($L$67="X",$L$66)</formula>
    </cfRule>
  </conditionalFormatting>
  <conditionalFormatting sqref="B69">
    <cfRule type="expression" dxfId="381" priority="196" stopIfTrue="1">
      <formula>IF($B$70="X",$B$69)</formula>
    </cfRule>
  </conditionalFormatting>
  <conditionalFormatting sqref="D69:E69">
    <cfRule type="expression" dxfId="380" priority="197" stopIfTrue="1">
      <formula>IF($D$70="X",$D$69)</formula>
    </cfRule>
  </conditionalFormatting>
  <conditionalFormatting sqref="F69:G69">
    <cfRule type="expression" dxfId="379" priority="198" stopIfTrue="1">
      <formula>IF($F$70="X",$F$69)</formula>
    </cfRule>
  </conditionalFormatting>
  <conditionalFormatting sqref="H69:I69">
    <cfRule type="expression" dxfId="378" priority="199" stopIfTrue="1">
      <formula>IF($H$70="X",$H$69)</formula>
    </cfRule>
  </conditionalFormatting>
  <conditionalFormatting sqref="J69:K69">
    <cfRule type="expression" dxfId="377" priority="200" stopIfTrue="1">
      <formula>IF($J$70="X",$J$69)</formula>
    </cfRule>
  </conditionalFormatting>
  <conditionalFormatting sqref="L69">
    <cfRule type="expression" dxfId="376" priority="201" stopIfTrue="1">
      <formula>IF($L$70="X",$L$69)</formula>
    </cfRule>
  </conditionalFormatting>
  <conditionalFormatting sqref="B72">
    <cfRule type="expression" dxfId="375" priority="202" stopIfTrue="1">
      <formula>IF($B$73="X",$B$72)</formula>
    </cfRule>
  </conditionalFormatting>
  <conditionalFormatting sqref="D72">
    <cfRule type="expression" dxfId="374" priority="203" stopIfTrue="1">
      <formula>IF($D$73="X",$D$72)</formula>
    </cfRule>
  </conditionalFormatting>
  <conditionalFormatting sqref="F72:G72">
    <cfRule type="expression" dxfId="373" priority="204" stopIfTrue="1">
      <formula>IF($F$73="X",$F$72)</formula>
    </cfRule>
  </conditionalFormatting>
  <conditionalFormatting sqref="H72:I72">
    <cfRule type="expression" dxfId="372" priority="205" stopIfTrue="1">
      <formula>IF($H$73="X",$H$72)</formula>
    </cfRule>
  </conditionalFormatting>
  <conditionalFormatting sqref="J72:K72">
    <cfRule type="expression" dxfId="371" priority="206" stopIfTrue="1">
      <formula>IF($J$73="X",$J$72)</formula>
    </cfRule>
  </conditionalFormatting>
  <conditionalFormatting sqref="L72">
    <cfRule type="expression" dxfId="370" priority="207" stopIfTrue="1">
      <formula>IF($L$73="X",$L$72)</formula>
    </cfRule>
  </conditionalFormatting>
  <conditionalFormatting sqref="B75">
    <cfRule type="expression" dxfId="369" priority="208" stopIfTrue="1">
      <formula>IF($B$76="X",$B$75)</formula>
    </cfRule>
  </conditionalFormatting>
  <conditionalFormatting sqref="D75:E75">
    <cfRule type="expression" dxfId="368" priority="209" stopIfTrue="1">
      <formula>IF($D$76="X",$D$75)</formula>
    </cfRule>
  </conditionalFormatting>
  <conditionalFormatting sqref="F75:G75">
    <cfRule type="expression" dxfId="367" priority="210" stopIfTrue="1">
      <formula>IF($F$76="X",$F$75)</formula>
    </cfRule>
  </conditionalFormatting>
  <conditionalFormatting sqref="H75:I75">
    <cfRule type="expression" dxfId="366" priority="211" stopIfTrue="1">
      <formula>IF($H$76="X",$H$75)</formula>
    </cfRule>
  </conditionalFormatting>
  <conditionalFormatting sqref="J75:K75">
    <cfRule type="expression" dxfId="365" priority="212" stopIfTrue="1">
      <formula>IF($J$76="X",$J$75)</formula>
    </cfRule>
  </conditionalFormatting>
  <conditionalFormatting sqref="L75">
    <cfRule type="expression" dxfId="364" priority="213" stopIfTrue="1">
      <formula>IF($L$76="X",$L$75)</formula>
    </cfRule>
  </conditionalFormatting>
  <conditionalFormatting sqref="AU60">
    <cfRule type="expression" dxfId="363" priority="214" stopIfTrue="1">
      <formula>IF($AU$61="X",$AU$60)</formula>
    </cfRule>
  </conditionalFormatting>
  <conditionalFormatting sqref="AW60:AX60">
    <cfRule type="expression" dxfId="362" priority="215" stopIfTrue="1">
      <formula>IF($AW$61="X",$AW$60)</formula>
    </cfRule>
  </conditionalFormatting>
  <conditionalFormatting sqref="AY60:AZ60">
    <cfRule type="expression" dxfId="361" priority="216" stopIfTrue="1">
      <formula>IF($AY$61="X",$AY$60)</formula>
    </cfRule>
  </conditionalFormatting>
  <conditionalFormatting sqref="BA60:BB60">
    <cfRule type="expression" dxfId="360" priority="217" stopIfTrue="1">
      <formula>IF($BA$61="X",$BA$60)</formula>
    </cfRule>
  </conditionalFormatting>
  <conditionalFormatting sqref="BC60:BD60">
    <cfRule type="expression" dxfId="359" priority="218" stopIfTrue="1">
      <formula>IF($BC$61="X",$BC$60)</formula>
    </cfRule>
  </conditionalFormatting>
  <conditionalFormatting sqref="BE60">
    <cfRule type="expression" dxfId="358" priority="219" stopIfTrue="1">
      <formula>IF($BE$61="X",$BE$60)</formula>
    </cfRule>
  </conditionalFormatting>
  <conditionalFormatting sqref="AU63">
    <cfRule type="expression" dxfId="357" priority="220" stopIfTrue="1">
      <formula>IF($AU$64="X",$AU$63)</formula>
    </cfRule>
  </conditionalFormatting>
  <conditionalFormatting sqref="AW63:AX63">
    <cfRule type="expression" dxfId="356" priority="221" stopIfTrue="1">
      <formula>IF($AW$64="X",$AW$63)</formula>
    </cfRule>
  </conditionalFormatting>
  <conditionalFormatting sqref="AY63:AZ63">
    <cfRule type="expression" dxfId="355" priority="222" stopIfTrue="1">
      <formula>IF($AY$64="X",$AY$63)</formula>
    </cfRule>
  </conditionalFormatting>
  <conditionalFormatting sqref="BA63:BB63">
    <cfRule type="expression" dxfId="354" priority="223" stopIfTrue="1">
      <formula>IF($BA$64="X",$BA$63)</formula>
    </cfRule>
  </conditionalFormatting>
  <conditionalFormatting sqref="BC63:BD63">
    <cfRule type="expression" dxfId="353" priority="224" stopIfTrue="1">
      <formula>IF($BC$64="X",$BC$63)</formula>
    </cfRule>
  </conditionalFormatting>
  <conditionalFormatting sqref="BE63">
    <cfRule type="expression" dxfId="352" priority="225" stopIfTrue="1">
      <formula>IF($BE$64="X",$BE$63)</formula>
    </cfRule>
  </conditionalFormatting>
  <conditionalFormatting sqref="AU66">
    <cfRule type="expression" dxfId="351" priority="226" stopIfTrue="1">
      <formula>IF($AU$67="X",$AU$66)</formula>
    </cfRule>
  </conditionalFormatting>
  <conditionalFormatting sqref="AW66:AX66">
    <cfRule type="expression" dxfId="350" priority="227" stopIfTrue="1">
      <formula>IF($AW$67="X",$AW$66)</formula>
    </cfRule>
  </conditionalFormatting>
  <conditionalFormatting sqref="AY66:AZ66">
    <cfRule type="expression" dxfId="349" priority="228" stopIfTrue="1">
      <formula>IF($AY$67="X",$AY$66)</formula>
    </cfRule>
  </conditionalFormatting>
  <conditionalFormatting sqref="BA66:BB66">
    <cfRule type="expression" dxfId="348" priority="229" stopIfTrue="1">
      <formula>IF($BA$67="X",$BA$66)</formula>
    </cfRule>
  </conditionalFormatting>
  <conditionalFormatting sqref="BC66:BD66">
    <cfRule type="expression" dxfId="347" priority="230" stopIfTrue="1">
      <formula>IF($BC$67="X",$BC$66)</formula>
    </cfRule>
  </conditionalFormatting>
  <conditionalFormatting sqref="BE66">
    <cfRule type="expression" dxfId="346" priority="231" stopIfTrue="1">
      <formula>IF($BE$67="X",$BE$66)</formula>
    </cfRule>
  </conditionalFormatting>
  <conditionalFormatting sqref="AU69">
    <cfRule type="expression" dxfId="345" priority="232" stopIfTrue="1">
      <formula>IF($AU$70="X",$AU$69)</formula>
    </cfRule>
  </conditionalFormatting>
  <conditionalFormatting sqref="AW69:AX69">
    <cfRule type="expression" dxfId="344" priority="233" stopIfTrue="1">
      <formula>IF($AW$70="X",$AW$69)</formula>
    </cfRule>
  </conditionalFormatting>
  <conditionalFormatting sqref="AY69:AZ69">
    <cfRule type="expression" dxfId="343" priority="234" stopIfTrue="1">
      <formula>IF($AY$70="X",$AY$69)</formula>
    </cfRule>
  </conditionalFormatting>
  <conditionalFormatting sqref="BA69:BB69">
    <cfRule type="expression" dxfId="342" priority="235" stopIfTrue="1">
      <formula>IF($BA$70="X",$BA$69)</formula>
    </cfRule>
  </conditionalFormatting>
  <conditionalFormatting sqref="BC69:BD69">
    <cfRule type="expression" dxfId="341" priority="236" stopIfTrue="1">
      <formula>IF($BC$70="X",$BC$69)</formula>
    </cfRule>
  </conditionalFormatting>
  <conditionalFormatting sqref="BE69">
    <cfRule type="expression" dxfId="340" priority="237" stopIfTrue="1">
      <formula>IF($BE$70="X",$BE$69)</formula>
    </cfRule>
  </conditionalFormatting>
  <conditionalFormatting sqref="AU72">
    <cfRule type="expression" dxfId="339" priority="238" stopIfTrue="1">
      <formula>IF($AU$73="X",$AU$72)</formula>
    </cfRule>
  </conditionalFormatting>
  <conditionalFormatting sqref="AW72:AX72">
    <cfRule type="expression" dxfId="338" priority="239" stopIfTrue="1">
      <formula>IF($AW$73="X",$AW$72)</formula>
    </cfRule>
  </conditionalFormatting>
  <conditionalFormatting sqref="AY72:AZ72">
    <cfRule type="expression" dxfId="337" priority="240" stopIfTrue="1">
      <formula>IF($AY$73="X",$AY$72)</formula>
    </cfRule>
  </conditionalFormatting>
  <conditionalFormatting sqref="BA72:BB72">
    <cfRule type="expression" dxfId="336" priority="241" stopIfTrue="1">
      <formula>IF($BA$73="X",$BA$72)</formula>
    </cfRule>
  </conditionalFormatting>
  <conditionalFormatting sqref="BC72:BD72">
    <cfRule type="expression" dxfId="335" priority="242" stopIfTrue="1">
      <formula>IF($BC$73="X",$BC$72)</formula>
    </cfRule>
  </conditionalFormatting>
  <conditionalFormatting sqref="BE72">
    <cfRule type="expression" dxfId="334" priority="243" stopIfTrue="1">
      <formula>IF($BE$73="X",$BE$72)</formula>
    </cfRule>
  </conditionalFormatting>
  <conditionalFormatting sqref="AU75">
    <cfRule type="expression" dxfId="333" priority="244" stopIfTrue="1">
      <formula>IF($AU$76="X",$AU$75)</formula>
    </cfRule>
  </conditionalFormatting>
  <conditionalFormatting sqref="AW75:AX75">
    <cfRule type="expression" dxfId="332" priority="245" stopIfTrue="1">
      <formula>IF($AW$76="X",$AW$75)</formula>
    </cfRule>
  </conditionalFormatting>
  <conditionalFormatting sqref="AY75:AZ75">
    <cfRule type="expression" dxfId="331" priority="246" stopIfTrue="1">
      <formula>IF($AY$76="X",$AY$75)</formula>
    </cfRule>
  </conditionalFormatting>
  <conditionalFormatting sqref="BA75:BB75">
    <cfRule type="expression" dxfId="330" priority="247" stopIfTrue="1">
      <formula>IF($BA$76="X",$BA$75)</formula>
    </cfRule>
  </conditionalFormatting>
  <conditionalFormatting sqref="BC75:BD75">
    <cfRule type="expression" dxfId="329" priority="248" stopIfTrue="1">
      <formula>IF($BC$76="X",$BC$75)</formula>
    </cfRule>
  </conditionalFormatting>
  <conditionalFormatting sqref="BE75">
    <cfRule type="expression" dxfId="328" priority="249" stopIfTrue="1">
      <formula>IF($BE$76="X",$BE$75)</formula>
    </cfRule>
  </conditionalFormatting>
  <conditionalFormatting sqref="AF84">
    <cfRule type="expression" dxfId="327" priority="250" stopIfTrue="1">
      <formula>IF($AF$85="X",$AF$84)</formula>
    </cfRule>
  </conditionalFormatting>
  <conditionalFormatting sqref="AH84:AI84">
    <cfRule type="expression" dxfId="326" priority="251" stopIfTrue="1">
      <formula>IF($AH$85="X",$AH$84)</formula>
    </cfRule>
  </conditionalFormatting>
  <conditionalFormatting sqref="AJ84:AK84">
    <cfRule type="expression" dxfId="325" priority="252" stopIfTrue="1">
      <formula>IF($AJ$85="X",$AJ$84)</formula>
    </cfRule>
  </conditionalFormatting>
  <conditionalFormatting sqref="AL84:AM84">
    <cfRule type="expression" dxfId="324" priority="253" stopIfTrue="1">
      <formula>IF($AL$85="X",$AL$84)</formula>
    </cfRule>
  </conditionalFormatting>
  <conditionalFormatting sqref="AN84:AO84">
    <cfRule type="expression" dxfId="323" priority="254" stopIfTrue="1">
      <formula>IF($AN$85="X",$AN$84)</formula>
    </cfRule>
  </conditionalFormatting>
  <conditionalFormatting sqref="AP84">
    <cfRule type="expression" dxfId="322" priority="255" stopIfTrue="1">
      <formula>IF($AP$85="X",$AP$84)</formula>
    </cfRule>
  </conditionalFormatting>
  <conditionalFormatting sqref="AF87">
    <cfRule type="expression" dxfId="321" priority="256" stopIfTrue="1">
      <formula>IF($AF$88="X",$AF$87)</formula>
    </cfRule>
  </conditionalFormatting>
  <conditionalFormatting sqref="AH87:AI87">
    <cfRule type="expression" dxfId="320" priority="257" stopIfTrue="1">
      <formula>IF($AH$88="X",$AH$87)</formula>
    </cfRule>
  </conditionalFormatting>
  <conditionalFormatting sqref="AJ87:AK87">
    <cfRule type="expression" dxfId="319" priority="258" stopIfTrue="1">
      <formula>IF($AJ$88="X",$AJ$87)</formula>
    </cfRule>
  </conditionalFormatting>
  <conditionalFormatting sqref="AL87:AM87">
    <cfRule type="expression" dxfId="318" priority="259" stopIfTrue="1">
      <formula>IF($AL$88="X",$AL$87)</formula>
    </cfRule>
  </conditionalFormatting>
  <conditionalFormatting sqref="AN87:AO87">
    <cfRule type="expression" dxfId="317" priority="260" stopIfTrue="1">
      <formula>IF($AN$88="X",$AN$87)</formula>
    </cfRule>
  </conditionalFormatting>
  <conditionalFormatting sqref="AP87">
    <cfRule type="expression" dxfId="316" priority="261" stopIfTrue="1">
      <formula>IF($AP$88="X",$AP$87)</formula>
    </cfRule>
  </conditionalFormatting>
  <conditionalFormatting sqref="AF90">
    <cfRule type="expression" dxfId="315" priority="262" stopIfTrue="1">
      <formula>IF($AF$91="X",$AF$90)</formula>
    </cfRule>
  </conditionalFormatting>
  <conditionalFormatting sqref="AH90:AI90">
    <cfRule type="expression" dxfId="314" priority="263" stopIfTrue="1">
      <formula>IF($AH$91="X",$AH$90)</formula>
    </cfRule>
  </conditionalFormatting>
  <conditionalFormatting sqref="AJ90:AK90">
    <cfRule type="expression" dxfId="313" priority="264" stopIfTrue="1">
      <formula>IF($AJ$91="X",$AJ$90)</formula>
    </cfRule>
  </conditionalFormatting>
  <conditionalFormatting sqref="AL90:AM90">
    <cfRule type="expression" dxfId="312" priority="265" stopIfTrue="1">
      <formula>IF($AL$91="X",$AL$90)</formula>
    </cfRule>
  </conditionalFormatting>
  <conditionalFormatting sqref="AN90:AO90">
    <cfRule type="expression" dxfId="311" priority="266" stopIfTrue="1">
      <formula>IF($AN$91="X",$AN$90)</formula>
    </cfRule>
  </conditionalFormatting>
  <conditionalFormatting sqref="AP90">
    <cfRule type="expression" dxfId="310" priority="267" stopIfTrue="1">
      <formula>IF($AP$91="X",$AP$90)</formula>
    </cfRule>
  </conditionalFormatting>
  <conditionalFormatting sqref="AF93">
    <cfRule type="expression" dxfId="309" priority="268" stopIfTrue="1">
      <formula>IF($AF$94="X",$AF$93)</formula>
    </cfRule>
  </conditionalFormatting>
  <conditionalFormatting sqref="AH93:AI93">
    <cfRule type="expression" dxfId="308" priority="269" stopIfTrue="1">
      <formula>IF($AH$94="X",$AH$93)</formula>
    </cfRule>
  </conditionalFormatting>
  <conditionalFormatting sqref="AJ93:AK93">
    <cfRule type="expression" dxfId="307" priority="270" stopIfTrue="1">
      <formula>IF($AJ$94="X",$AJ$93)</formula>
    </cfRule>
  </conditionalFormatting>
  <conditionalFormatting sqref="AL93:AM93">
    <cfRule type="expression" dxfId="306" priority="271" stopIfTrue="1">
      <formula>IF($AL$94="X",$AL$93)</formula>
    </cfRule>
  </conditionalFormatting>
  <conditionalFormatting sqref="AN93:AO93">
    <cfRule type="expression" dxfId="305" priority="272" stopIfTrue="1">
      <formula>IF($AN$94="X",$AN$93)</formula>
    </cfRule>
  </conditionalFormatting>
  <conditionalFormatting sqref="AP93">
    <cfRule type="expression" dxfId="304" priority="273" stopIfTrue="1">
      <formula>IF($AP$94="X",$AP$93)</formula>
    </cfRule>
  </conditionalFormatting>
  <conditionalFormatting sqref="AF96">
    <cfRule type="expression" dxfId="303" priority="274" stopIfTrue="1">
      <formula>IF($AF$97="X",$AF$96)</formula>
    </cfRule>
  </conditionalFormatting>
  <conditionalFormatting sqref="AH96:AI96">
    <cfRule type="expression" dxfId="302" priority="275" stopIfTrue="1">
      <formula>IF($AH$97="X",$AH$96)</formula>
    </cfRule>
  </conditionalFormatting>
  <conditionalFormatting sqref="AJ96:AK96">
    <cfRule type="expression" dxfId="301" priority="276" stopIfTrue="1">
      <formula>IF($AJ$97="X",$AJ$96)</formula>
    </cfRule>
  </conditionalFormatting>
  <conditionalFormatting sqref="AL96:AM96">
    <cfRule type="expression" dxfId="300" priority="277" stopIfTrue="1">
      <formula>IF($AL$97="X",$AL$96)</formula>
    </cfRule>
  </conditionalFormatting>
  <conditionalFormatting sqref="AN96:AO96">
    <cfRule type="expression" dxfId="299" priority="278" stopIfTrue="1">
      <formula>IF($AN$97="X",$AN$96)</formula>
    </cfRule>
  </conditionalFormatting>
  <conditionalFormatting sqref="AP96">
    <cfRule type="expression" dxfId="298" priority="279" stopIfTrue="1">
      <formula>IF($AP$97="X",$AP$96)</formula>
    </cfRule>
  </conditionalFormatting>
  <conditionalFormatting sqref="AF99">
    <cfRule type="expression" dxfId="297" priority="280" stopIfTrue="1">
      <formula>IF($AF$100="X",$AG$99)</formula>
    </cfRule>
  </conditionalFormatting>
  <conditionalFormatting sqref="AH99:AI99">
    <cfRule type="expression" dxfId="296" priority="281" stopIfTrue="1">
      <formula>IF($AH$100="X",$AH$99)</formula>
    </cfRule>
  </conditionalFormatting>
  <conditionalFormatting sqref="AJ99:AK99">
    <cfRule type="expression" dxfId="295" priority="282" stopIfTrue="1">
      <formula>IF($AJ$100="X",$AJ$99)</formula>
    </cfRule>
  </conditionalFormatting>
  <conditionalFormatting sqref="AL99:AM99">
    <cfRule type="expression" dxfId="294" priority="283" stopIfTrue="1">
      <formula>IF($AL$100="X",$AL$99)</formula>
    </cfRule>
  </conditionalFormatting>
  <conditionalFormatting sqref="AN99:AO99">
    <cfRule type="expression" dxfId="293" priority="284" stopIfTrue="1">
      <formula>IF($AN$100="X",$AN$99)</formula>
    </cfRule>
  </conditionalFormatting>
  <conditionalFormatting sqref="AP99">
    <cfRule type="expression" dxfId="292" priority="285" stopIfTrue="1">
      <formula>IF($AP$100="X",$AP$99)</formula>
    </cfRule>
  </conditionalFormatting>
  <conditionalFormatting sqref="AU84">
    <cfRule type="expression" dxfId="291" priority="286" stopIfTrue="1">
      <formula>IF($AU$85="X",$AU$84)</formula>
    </cfRule>
  </conditionalFormatting>
  <conditionalFormatting sqref="AW84:AX84">
    <cfRule type="expression" dxfId="290" priority="287" stopIfTrue="1">
      <formula>IF($AW$85="X",$AW$84)</formula>
    </cfRule>
  </conditionalFormatting>
  <conditionalFormatting sqref="AY84:AZ84">
    <cfRule type="expression" dxfId="289" priority="288" stopIfTrue="1">
      <formula>IF($AY$85="X",$AY$84)</formula>
    </cfRule>
  </conditionalFormatting>
  <conditionalFormatting sqref="BA84:BB84">
    <cfRule type="expression" dxfId="288" priority="289" stopIfTrue="1">
      <formula>IF($BA$85="X",$BA$84)</formula>
    </cfRule>
  </conditionalFormatting>
  <conditionalFormatting sqref="BC84:BD84">
    <cfRule type="expression" dxfId="287" priority="290" stopIfTrue="1">
      <formula>IF($BC$85="X",$BC$84)</formula>
    </cfRule>
  </conditionalFormatting>
  <conditionalFormatting sqref="BE84">
    <cfRule type="expression" dxfId="286" priority="291" stopIfTrue="1">
      <formula>IF($BE$85="X",$BE$84)</formula>
    </cfRule>
  </conditionalFormatting>
  <conditionalFormatting sqref="AU87">
    <cfRule type="expression" dxfId="285" priority="292" stopIfTrue="1">
      <formula>IF($AU$88="X",$AU$87)</formula>
    </cfRule>
  </conditionalFormatting>
  <conditionalFormatting sqref="AW87:AX87">
    <cfRule type="expression" dxfId="284" priority="293" stopIfTrue="1">
      <formula>IF($AW$88="X",$AW$87)</formula>
    </cfRule>
  </conditionalFormatting>
  <conditionalFormatting sqref="AY87:AZ87">
    <cfRule type="expression" dxfId="283" priority="294" stopIfTrue="1">
      <formula>IF($AY$88="X",$AY$87)</formula>
    </cfRule>
  </conditionalFormatting>
  <conditionalFormatting sqref="BA87:BB87">
    <cfRule type="expression" dxfId="282" priority="295" stopIfTrue="1">
      <formula>IF($BA$88="X",$BA$87)</formula>
    </cfRule>
  </conditionalFormatting>
  <conditionalFormatting sqref="BC87:BD87">
    <cfRule type="expression" dxfId="281" priority="296" stopIfTrue="1">
      <formula>IF($BC$88="X",$BC$87)</formula>
    </cfRule>
  </conditionalFormatting>
  <conditionalFormatting sqref="BE87">
    <cfRule type="expression" dxfId="280" priority="297" stopIfTrue="1">
      <formula>IF($BE$88="X",$BE$87)</formula>
    </cfRule>
  </conditionalFormatting>
  <conditionalFormatting sqref="AU90">
    <cfRule type="expression" dxfId="279" priority="298" stopIfTrue="1">
      <formula>IF($AU$91="X",$AU$90)</formula>
    </cfRule>
  </conditionalFormatting>
  <conditionalFormatting sqref="AW90:AX90">
    <cfRule type="expression" dxfId="278" priority="299" stopIfTrue="1">
      <formula>IF($AW$91="X",$AW$90)</formula>
    </cfRule>
  </conditionalFormatting>
  <conditionalFormatting sqref="AY90:AZ90">
    <cfRule type="expression" dxfId="277" priority="300" stopIfTrue="1">
      <formula>IF($AY$91="X",$AY$90)</formula>
    </cfRule>
  </conditionalFormatting>
  <conditionalFormatting sqref="BA90:BB90">
    <cfRule type="expression" dxfId="276" priority="301" stopIfTrue="1">
      <formula>IF($BA$91="X",$BA$90)</formula>
    </cfRule>
  </conditionalFormatting>
  <conditionalFormatting sqref="BC90:BD90">
    <cfRule type="expression" dxfId="275" priority="302" stopIfTrue="1">
      <formula>IF($BC$91="X",$BC$90)</formula>
    </cfRule>
  </conditionalFormatting>
  <conditionalFormatting sqref="BE90">
    <cfRule type="expression" dxfId="274" priority="303" stopIfTrue="1">
      <formula>IF($BE$91="X",$BE$90)</formula>
    </cfRule>
  </conditionalFormatting>
  <conditionalFormatting sqref="AU93 AY93">
    <cfRule type="expression" dxfId="273" priority="304" stopIfTrue="1">
      <formula>IF($AU$94="X",$AU$93)</formula>
    </cfRule>
  </conditionalFormatting>
  <conditionalFormatting sqref="AW93:AX93">
    <cfRule type="expression" dxfId="272" priority="305" stopIfTrue="1">
      <formula>IF($AW$94="X",$AW$93)</formula>
    </cfRule>
  </conditionalFormatting>
  <conditionalFormatting sqref="AY93:AZ93">
    <cfRule type="expression" dxfId="271" priority="306" stopIfTrue="1">
      <formula>IF($AY$94="X",$AY$93)</formula>
    </cfRule>
  </conditionalFormatting>
  <conditionalFormatting sqref="BA93:BB93">
    <cfRule type="expression" dxfId="270" priority="307" stopIfTrue="1">
      <formula>IF($BA$94="X",$BA$93)</formula>
    </cfRule>
  </conditionalFormatting>
  <conditionalFormatting sqref="BC93:BD93">
    <cfRule type="expression" dxfId="269" priority="308" stopIfTrue="1">
      <formula>IF($BC$94="X",$BC$93)</formula>
    </cfRule>
  </conditionalFormatting>
  <conditionalFormatting sqref="BE93">
    <cfRule type="expression" dxfId="268" priority="309" stopIfTrue="1">
      <formula>IF($BE$94="X",$BE$93)</formula>
    </cfRule>
  </conditionalFormatting>
  <conditionalFormatting sqref="AU96">
    <cfRule type="expression" dxfId="267" priority="310" stopIfTrue="1">
      <formula>IF($AU$97="X",$AU$96)</formula>
    </cfRule>
  </conditionalFormatting>
  <conditionalFormatting sqref="AW96:AX96">
    <cfRule type="expression" dxfId="266" priority="311" stopIfTrue="1">
      <formula>IF($AW$97="X",$AW$96)</formula>
    </cfRule>
  </conditionalFormatting>
  <conditionalFormatting sqref="AY96:AZ96">
    <cfRule type="expression" dxfId="265" priority="312" stopIfTrue="1">
      <formula>IF($AY$97="X",$AY$96)</formula>
    </cfRule>
  </conditionalFormatting>
  <conditionalFormatting sqref="BA96:BB96">
    <cfRule type="expression" dxfId="264" priority="313" stopIfTrue="1">
      <formula>IF($BA$97="X",$BA$96)</formula>
    </cfRule>
  </conditionalFormatting>
  <conditionalFormatting sqref="BC96:BD96">
    <cfRule type="expression" dxfId="263" priority="314" stopIfTrue="1">
      <formula>IF($BC$97="X",$BC$96)</formula>
    </cfRule>
  </conditionalFormatting>
  <conditionalFormatting sqref="BE96">
    <cfRule type="expression" dxfId="262" priority="315" stopIfTrue="1">
      <formula>IF($BE$97="X",$BE$96)</formula>
    </cfRule>
  </conditionalFormatting>
  <conditionalFormatting sqref="AU99">
    <cfRule type="expression" dxfId="261" priority="316" stopIfTrue="1">
      <formula>IF($AU$100="X",$AU$99)</formula>
    </cfRule>
  </conditionalFormatting>
  <conditionalFormatting sqref="AW99:AX99">
    <cfRule type="expression" dxfId="260" priority="317" stopIfTrue="1">
      <formula>IF($AW$100="X",$AW$99)</formula>
    </cfRule>
  </conditionalFormatting>
  <conditionalFormatting sqref="AY99:AZ99">
    <cfRule type="expression" dxfId="259" priority="318" stopIfTrue="1">
      <formula>IF($AY$100="X",$AY$99)</formula>
    </cfRule>
  </conditionalFormatting>
  <conditionalFormatting sqref="BA99:BB99">
    <cfRule type="expression" dxfId="258" priority="319" stopIfTrue="1">
      <formula>IF($BA$100="X",$BA$99)</formula>
    </cfRule>
  </conditionalFormatting>
  <conditionalFormatting sqref="BC99:BD99">
    <cfRule type="expression" dxfId="257" priority="320" stopIfTrue="1">
      <formula>IF($BC$100="X",$BC$99)</formula>
    </cfRule>
  </conditionalFormatting>
  <conditionalFormatting sqref="BE99">
    <cfRule type="expression" dxfId="256" priority="321" stopIfTrue="1">
      <formula>IF($BE$100="X",$BE$99)</formula>
    </cfRule>
  </conditionalFormatting>
  <conditionalFormatting sqref="Q84">
    <cfRule type="expression" dxfId="255" priority="322" stopIfTrue="1">
      <formula>IF($Q$85="X",$Q$84)</formula>
    </cfRule>
  </conditionalFormatting>
  <conditionalFormatting sqref="S84:T84">
    <cfRule type="expression" dxfId="254" priority="323" stopIfTrue="1">
      <formula>IF($S$85="X",$S$84)</formula>
    </cfRule>
  </conditionalFormatting>
  <conditionalFormatting sqref="U84:V84">
    <cfRule type="expression" dxfId="253" priority="324" stopIfTrue="1">
      <formula>IF($U$85="X",$U$84)</formula>
    </cfRule>
  </conditionalFormatting>
  <conditionalFormatting sqref="W84:X84">
    <cfRule type="expression" dxfId="252" priority="325" stopIfTrue="1">
      <formula>IF($W$85="X",$W$84)</formula>
    </cfRule>
  </conditionalFormatting>
  <conditionalFormatting sqref="Y84:Z84">
    <cfRule type="expression" dxfId="251" priority="326" stopIfTrue="1">
      <formula>IF($Y$85="X",$Y$84)</formula>
    </cfRule>
  </conditionalFormatting>
  <conditionalFormatting sqref="AA84">
    <cfRule type="expression" dxfId="250" priority="327" stopIfTrue="1">
      <formula>IF($AA$85="X",$AA$84)</formula>
    </cfRule>
  </conditionalFormatting>
  <conditionalFormatting sqref="Q87">
    <cfRule type="expression" dxfId="249" priority="328" stopIfTrue="1">
      <formula>IF($Q$88="X",$Q$87)</formula>
    </cfRule>
  </conditionalFormatting>
  <conditionalFormatting sqref="S87:T87">
    <cfRule type="expression" dxfId="248" priority="329" stopIfTrue="1">
      <formula>IF($S$88="X",$S$87)</formula>
    </cfRule>
  </conditionalFormatting>
  <conditionalFormatting sqref="U87:V87">
    <cfRule type="expression" dxfId="247" priority="330" stopIfTrue="1">
      <formula>IF($U$88="X",$U$87)</formula>
    </cfRule>
  </conditionalFormatting>
  <conditionalFormatting sqref="W87">
    <cfRule type="expression" dxfId="246" priority="331" stopIfTrue="1">
      <formula>IF($W$88="X",$W$87)</formula>
    </cfRule>
  </conditionalFormatting>
  <conditionalFormatting sqref="Y87:Z87">
    <cfRule type="expression" dxfId="245" priority="332" stopIfTrue="1">
      <formula>IF($Y$88="X",$Y$87)</formula>
    </cfRule>
  </conditionalFormatting>
  <conditionalFormatting sqref="AA87">
    <cfRule type="expression" dxfId="244" priority="333" stopIfTrue="1">
      <formula>IF($AA$88="X",$AA$87)</formula>
    </cfRule>
  </conditionalFormatting>
  <conditionalFormatting sqref="Q90">
    <cfRule type="expression" dxfId="243" priority="334" stopIfTrue="1">
      <formula>IF($Q$91="X",$Q$90)</formula>
    </cfRule>
  </conditionalFormatting>
  <conditionalFormatting sqref="S90:T90">
    <cfRule type="expression" dxfId="242" priority="335" stopIfTrue="1">
      <formula>IF($S$91="X",$S$90)</formula>
    </cfRule>
  </conditionalFormatting>
  <conditionalFormatting sqref="U90:V90">
    <cfRule type="expression" dxfId="241" priority="336" stopIfTrue="1">
      <formula>IF($U$91="X",$U$90)</formula>
    </cfRule>
  </conditionalFormatting>
  <conditionalFormatting sqref="W90:X90">
    <cfRule type="expression" dxfId="240" priority="337" stopIfTrue="1">
      <formula>IF($W$91="X",$W$90)</formula>
    </cfRule>
  </conditionalFormatting>
  <conditionalFormatting sqref="Y90:Z90">
    <cfRule type="expression" dxfId="239" priority="338" stopIfTrue="1">
      <formula>IF($Y$91="X",$Y$90)</formula>
    </cfRule>
  </conditionalFormatting>
  <conditionalFormatting sqref="AA90">
    <cfRule type="expression" dxfId="238" priority="339" stopIfTrue="1">
      <formula>IF($AA$91="X",$AA$90)</formula>
    </cfRule>
  </conditionalFormatting>
  <conditionalFormatting sqref="Q93">
    <cfRule type="expression" dxfId="237" priority="340" stopIfTrue="1">
      <formula>IF($Q$94="X",$Q$93)</formula>
    </cfRule>
  </conditionalFormatting>
  <conditionalFormatting sqref="S93:T93">
    <cfRule type="expression" dxfId="236" priority="341" stopIfTrue="1">
      <formula>IF($S$94="X",$S$93)</formula>
    </cfRule>
  </conditionalFormatting>
  <conditionalFormatting sqref="U93:V93">
    <cfRule type="expression" dxfId="235" priority="342" stopIfTrue="1">
      <formula>IF($U$94="X",$U$93)</formula>
    </cfRule>
  </conditionalFormatting>
  <conditionalFormatting sqref="W93:X93">
    <cfRule type="expression" dxfId="234" priority="343" stopIfTrue="1">
      <formula>IF($W$94="X",$W$93)</formula>
    </cfRule>
  </conditionalFormatting>
  <conditionalFormatting sqref="Y93:Z93">
    <cfRule type="expression" dxfId="233" priority="344" stopIfTrue="1">
      <formula>IF($Y$94="X",$Y$93)</formula>
    </cfRule>
  </conditionalFormatting>
  <conditionalFormatting sqref="AA93">
    <cfRule type="expression" dxfId="232" priority="345" stopIfTrue="1">
      <formula>IF($AA$94="X",$AA$93)</formula>
    </cfRule>
  </conditionalFormatting>
  <conditionalFormatting sqref="Q96">
    <cfRule type="expression" dxfId="231" priority="346" stopIfTrue="1">
      <formula>IF($Q$97="X",$Q$96)</formula>
    </cfRule>
  </conditionalFormatting>
  <conditionalFormatting sqref="S96:T96">
    <cfRule type="expression" dxfId="230" priority="347" stopIfTrue="1">
      <formula>IF($S$97="X",$S$96)</formula>
    </cfRule>
  </conditionalFormatting>
  <conditionalFormatting sqref="U96:V96">
    <cfRule type="expression" dxfId="229" priority="348" stopIfTrue="1">
      <formula>IF($U$97="X",$U$96)</formula>
    </cfRule>
  </conditionalFormatting>
  <conditionalFormatting sqref="W96:X96">
    <cfRule type="expression" dxfId="228" priority="349" stopIfTrue="1">
      <formula>IF($W$97="X",$W$96)</formula>
    </cfRule>
  </conditionalFormatting>
  <conditionalFormatting sqref="Y96:Z96">
    <cfRule type="expression" dxfId="227" priority="350" stopIfTrue="1">
      <formula>IF($Y$97="X",$Y$96)</formula>
    </cfRule>
  </conditionalFormatting>
  <conditionalFormatting sqref="AA96">
    <cfRule type="expression" dxfId="226" priority="351" stopIfTrue="1">
      <formula>IF($AA$97="X",$AA$96)</formula>
    </cfRule>
  </conditionalFormatting>
  <conditionalFormatting sqref="Q99">
    <cfRule type="expression" dxfId="225" priority="352" stopIfTrue="1">
      <formula>IF($Q$100="X",$Q$99)</formula>
    </cfRule>
  </conditionalFormatting>
  <conditionalFormatting sqref="S99:T99">
    <cfRule type="expression" dxfId="224" priority="353" stopIfTrue="1">
      <formula>IF($S$100="X",$S$99)</formula>
    </cfRule>
  </conditionalFormatting>
  <conditionalFormatting sqref="U99:V99">
    <cfRule type="expression" dxfId="223" priority="354" stopIfTrue="1">
      <formula>IF($U$100="X",$U$99)</formula>
    </cfRule>
  </conditionalFormatting>
  <conditionalFormatting sqref="W99:X99">
    <cfRule type="expression" dxfId="222" priority="355" stopIfTrue="1">
      <formula>IF($W$100="X",$W$99)</formula>
    </cfRule>
  </conditionalFormatting>
  <conditionalFormatting sqref="Y99:Z99">
    <cfRule type="expression" dxfId="221" priority="356" stopIfTrue="1">
      <formula>IF($Y$100="X",$Y$99)</formula>
    </cfRule>
  </conditionalFormatting>
  <conditionalFormatting sqref="AA99">
    <cfRule type="expression" dxfId="220" priority="357" stopIfTrue="1">
      <formula>IF($AA$100="X",$AA$99)</formula>
    </cfRule>
  </conditionalFormatting>
  <conditionalFormatting sqref="B14:C14">
    <cfRule type="expression" dxfId="219" priority="358" stopIfTrue="1">
      <formula>IF($B$13="X",$B$12)</formula>
    </cfRule>
  </conditionalFormatting>
  <conditionalFormatting sqref="B12:C12">
    <cfRule type="expression" dxfId="218" priority="359" stopIfTrue="1">
      <formula>IF($B$13="X",$B$12)</formula>
    </cfRule>
  </conditionalFormatting>
  <conditionalFormatting sqref="D14:E14">
    <cfRule type="expression" dxfId="217" priority="360" stopIfTrue="1">
      <formula>IF($D$13="X",$D$12)</formula>
    </cfRule>
  </conditionalFormatting>
  <conditionalFormatting sqref="F14:G14">
    <cfRule type="expression" dxfId="216" priority="361" stopIfTrue="1">
      <formula>IF($F$13="X",$F$12)</formula>
    </cfRule>
  </conditionalFormatting>
  <conditionalFormatting sqref="H14:I14">
    <cfRule type="expression" dxfId="215" priority="362" stopIfTrue="1">
      <formula>IF($H$13="X",$H$12)</formula>
    </cfRule>
  </conditionalFormatting>
  <conditionalFormatting sqref="J14:K14">
    <cfRule type="expression" dxfId="214" priority="363" stopIfTrue="1">
      <formula>IF($J$13="X",$J$12)</formula>
    </cfRule>
  </conditionalFormatting>
  <conditionalFormatting sqref="L14:M14">
    <cfRule type="expression" dxfId="213" priority="364" stopIfTrue="1">
      <formula>IF($L$13="X",$L$12)</formula>
    </cfRule>
  </conditionalFormatting>
  <conditionalFormatting sqref="B38:C38">
    <cfRule type="expression" dxfId="212" priority="365" stopIfTrue="1">
      <formula>IF($B$37="X",$B$36)</formula>
    </cfRule>
  </conditionalFormatting>
  <conditionalFormatting sqref="D38:E38">
    <cfRule type="expression" dxfId="211" priority="366" stopIfTrue="1">
      <formula>IF($D$37="X",$D$36)</formula>
    </cfRule>
  </conditionalFormatting>
  <conditionalFormatting sqref="F38:G38">
    <cfRule type="expression" dxfId="210" priority="367" stopIfTrue="1">
      <formula>IF($F$37="X",$F$36)</formula>
    </cfRule>
  </conditionalFormatting>
  <conditionalFormatting sqref="H38:I38">
    <cfRule type="expression" dxfId="209" priority="368" stopIfTrue="1">
      <formula>IF($H$37="X",$H$36)</formula>
    </cfRule>
  </conditionalFormatting>
  <conditionalFormatting sqref="J38:K38">
    <cfRule type="expression" dxfId="208" priority="369" stopIfTrue="1">
      <formula>IF($J$37="X",$J$36)</formula>
    </cfRule>
  </conditionalFormatting>
  <conditionalFormatting sqref="L38:M38">
    <cfRule type="expression" dxfId="207" priority="370" stopIfTrue="1">
      <formula>IF($L$37="X",$L$36)</formula>
    </cfRule>
  </conditionalFormatting>
  <conditionalFormatting sqref="B41:C41">
    <cfRule type="expression" dxfId="206" priority="371" stopIfTrue="1">
      <formula>IF($B$40="X",$B$39)</formula>
    </cfRule>
  </conditionalFormatting>
  <conditionalFormatting sqref="D41:E41">
    <cfRule type="expression" dxfId="205" priority="372" stopIfTrue="1">
      <formula>IF($D$40="X",$D$39)</formula>
    </cfRule>
  </conditionalFormatting>
  <conditionalFormatting sqref="F41:G41">
    <cfRule type="expression" dxfId="204" priority="373" stopIfTrue="1">
      <formula>IF($F$40="X",$F$39)</formula>
    </cfRule>
  </conditionalFormatting>
  <conditionalFormatting sqref="H41:I41">
    <cfRule type="expression" dxfId="203" priority="374" stopIfTrue="1">
      <formula>IF($H$40="X",$H$39)</formula>
    </cfRule>
  </conditionalFormatting>
  <conditionalFormatting sqref="J41:K41">
    <cfRule type="expression" dxfId="202" priority="375" stopIfTrue="1">
      <formula>IF($J$40="X",$J$39)</formula>
    </cfRule>
  </conditionalFormatting>
  <conditionalFormatting sqref="L41:M41 AU44:AV44 L86:M86 BG95:BH95 H95:I95">
    <cfRule type="expression" dxfId="201" priority="376" stopIfTrue="1">
      <formula>IF($L$40="X",$L$39)</formula>
    </cfRule>
  </conditionalFormatting>
  <conditionalFormatting sqref="B44:C44">
    <cfRule type="expression" dxfId="200" priority="377" stopIfTrue="1">
      <formula>IF($B$43="X",$B$42)</formula>
    </cfRule>
  </conditionalFormatting>
  <conditionalFormatting sqref="D44:E44">
    <cfRule type="expression" dxfId="199" priority="378" stopIfTrue="1">
      <formula>IF($D$43="X",$D$42)</formula>
    </cfRule>
  </conditionalFormatting>
  <conditionalFormatting sqref="F44:G44">
    <cfRule type="expression" dxfId="198" priority="379" stopIfTrue="1">
      <formula>IF($F$43="X",$F$42)</formula>
    </cfRule>
  </conditionalFormatting>
  <conditionalFormatting sqref="H44:I44">
    <cfRule type="expression" dxfId="197" priority="380" stopIfTrue="1">
      <formula>IF($H$43="X",$H$42)</formula>
    </cfRule>
  </conditionalFormatting>
  <conditionalFormatting sqref="J44:K44">
    <cfRule type="expression" dxfId="196" priority="381" stopIfTrue="1">
      <formula>IF($J$43="X",$J$42)</formula>
    </cfRule>
  </conditionalFormatting>
  <conditionalFormatting sqref="L44:M44">
    <cfRule type="expression" dxfId="195" priority="382" stopIfTrue="1">
      <formula>IF($L$43="X",$L$42)</formula>
    </cfRule>
  </conditionalFormatting>
  <conditionalFormatting sqref="B47:C47 AY65:AZ65 J98:K98 W89:X89 L95:M95 B53:C53">
    <cfRule type="expression" dxfId="194" priority="383" stopIfTrue="1">
      <formula>IF($B$46="X",$B$45)</formula>
    </cfRule>
  </conditionalFormatting>
  <conditionalFormatting sqref="D47:E47">
    <cfRule type="expression" dxfId="193" priority="384" stopIfTrue="1">
      <formula>IF($D$46="X",$D$45)</formula>
    </cfRule>
  </conditionalFormatting>
  <conditionalFormatting sqref="F47:G47">
    <cfRule type="expression" dxfId="192" priority="385" stopIfTrue="1">
      <formula>IF($F$46="X",$F$45)</formula>
    </cfRule>
  </conditionalFormatting>
  <conditionalFormatting sqref="H47:I47">
    <cfRule type="expression" dxfId="191" priority="386" stopIfTrue="1">
      <formula>IF($H$46="X",$H$45)</formula>
    </cfRule>
  </conditionalFormatting>
  <conditionalFormatting sqref="J47:K47">
    <cfRule type="expression" dxfId="190" priority="387" stopIfTrue="1">
      <formula>IF($J$46="X",$J$45)</formula>
    </cfRule>
  </conditionalFormatting>
  <conditionalFormatting sqref="L47:M47">
    <cfRule type="expression" dxfId="189" priority="388" stopIfTrue="1">
      <formula>IF($L$46="X",$L$45)</formula>
    </cfRule>
  </conditionalFormatting>
  <conditionalFormatting sqref="B50:C50">
    <cfRule type="expression" dxfId="188" priority="389" stopIfTrue="1">
      <formula>IF($B$49="X",$B$48)</formula>
    </cfRule>
  </conditionalFormatting>
  <conditionalFormatting sqref="D50:E50">
    <cfRule type="expression" dxfId="187" priority="390" stopIfTrue="1">
      <formula>IF($D$49="X",$D$48)</formula>
    </cfRule>
  </conditionalFormatting>
  <conditionalFormatting sqref="F50:G50">
    <cfRule type="expression" dxfId="186" priority="391" stopIfTrue="1">
      <formula>IF($F$49="X",$F$48)</formula>
    </cfRule>
  </conditionalFormatting>
  <conditionalFormatting sqref="H50:I50">
    <cfRule type="expression" dxfId="185" priority="392" stopIfTrue="1">
      <formula>IF($H$49="X",$H$48)</formula>
    </cfRule>
  </conditionalFormatting>
  <conditionalFormatting sqref="J50:K50">
    <cfRule type="expression" dxfId="184" priority="393" stopIfTrue="1">
      <formula>IF($J$49="X",$J$48)</formula>
    </cfRule>
  </conditionalFormatting>
  <conditionalFormatting sqref="L50:M50">
    <cfRule type="expression" dxfId="183" priority="394" stopIfTrue="1">
      <formula>IF($L$49="X",$L$48)</formula>
    </cfRule>
  </conditionalFormatting>
  <conditionalFormatting sqref="B53:C53">
    <cfRule type="expression" dxfId="182" priority="395" stopIfTrue="1">
      <formula>IF($B$52="X",$B$51)</formula>
    </cfRule>
  </conditionalFormatting>
  <conditionalFormatting sqref="D53:E53">
    <cfRule type="expression" dxfId="181" priority="396" stopIfTrue="1">
      <formula>IF($D$52="X",$D$51)</formula>
    </cfRule>
  </conditionalFormatting>
  <conditionalFormatting sqref="F53:G53">
    <cfRule type="expression" dxfId="180" priority="397" stopIfTrue="1">
      <formula>IF($F$52="X",$F$51)</formula>
    </cfRule>
  </conditionalFormatting>
  <conditionalFormatting sqref="H53:I53">
    <cfRule type="expression" dxfId="179" priority="398" stopIfTrue="1">
      <formula>IF($H$52="X",$H$51)</formula>
    </cfRule>
  </conditionalFormatting>
  <conditionalFormatting sqref="J52:K53">
    <cfRule type="expression" dxfId="178" priority="399" stopIfTrue="1">
      <formula>IF($J$52="X",$J$51)</formula>
    </cfRule>
  </conditionalFormatting>
  <conditionalFormatting sqref="L53:M53">
    <cfRule type="expression" dxfId="177" priority="400" stopIfTrue="1">
      <formula>IF($L$52="X",$L$51)</formula>
    </cfRule>
  </conditionalFormatting>
  <conditionalFormatting sqref="L62:M62">
    <cfRule type="expression" dxfId="176" priority="401" stopIfTrue="1">
      <formula>IF($L$61="X",$L$60)</formula>
    </cfRule>
  </conditionalFormatting>
  <conditionalFormatting sqref="J62:K62">
    <cfRule type="expression" dxfId="175" priority="402" stopIfTrue="1">
      <formula>IF($J$61="X",$J$60)</formula>
    </cfRule>
  </conditionalFormatting>
  <conditionalFormatting sqref="H62:I62">
    <cfRule type="expression" dxfId="174" priority="403" stopIfTrue="1">
      <formula>IF($H$61="X",$H$60)</formula>
    </cfRule>
  </conditionalFormatting>
  <conditionalFormatting sqref="F62:G62">
    <cfRule type="expression" dxfId="173" priority="404" stopIfTrue="1">
      <formula>IF($F$61="X",$F$60)</formula>
    </cfRule>
  </conditionalFormatting>
  <conditionalFormatting sqref="D62:E62">
    <cfRule type="expression" dxfId="172" priority="405" stopIfTrue="1">
      <formula>IF($D$61="X",$D$60)</formula>
    </cfRule>
  </conditionalFormatting>
  <conditionalFormatting sqref="B62:C62">
    <cfRule type="expression" dxfId="171" priority="406" stopIfTrue="1">
      <formula>IF($B$61="X",$B$60)</formula>
    </cfRule>
  </conditionalFormatting>
  <conditionalFormatting sqref="B65:C65">
    <cfRule type="expression" dxfId="170" priority="407" stopIfTrue="1">
      <formula>IF($B$64="X",$B$63)</formula>
    </cfRule>
  </conditionalFormatting>
  <conditionalFormatting sqref="D65:E65">
    <cfRule type="expression" dxfId="169" priority="408" stopIfTrue="1">
      <formula>IF($D$64="X",$D$63)</formula>
    </cfRule>
  </conditionalFormatting>
  <conditionalFormatting sqref="F65:G65">
    <cfRule type="expression" dxfId="168" priority="409" stopIfTrue="1">
      <formula>IF($F$64="X",$F$63)</formula>
    </cfRule>
  </conditionalFormatting>
  <conditionalFormatting sqref="H65:I65">
    <cfRule type="expression" dxfId="167" priority="410" stopIfTrue="1">
      <formula>IF($H$64="X",$H$63)</formula>
    </cfRule>
  </conditionalFormatting>
  <conditionalFormatting sqref="J65:K65 U92:V92">
    <cfRule type="expression" dxfId="166" priority="411" stopIfTrue="1">
      <formula>IF($J$64="X",$J$63)</formula>
    </cfRule>
  </conditionalFormatting>
  <conditionalFormatting sqref="L65:M65">
    <cfRule type="expression" dxfId="165" priority="412" stopIfTrue="1">
      <formula>IF($L$64="X",$L$63)</formula>
    </cfRule>
  </conditionalFormatting>
  <conditionalFormatting sqref="B68:C68">
    <cfRule type="expression" dxfId="164" priority="413" stopIfTrue="1">
      <formula>IF($B$67="X",$B$66)</formula>
    </cfRule>
  </conditionalFormatting>
  <conditionalFormatting sqref="D68:E68">
    <cfRule type="expression" dxfId="163" priority="414" stopIfTrue="1">
      <formula>IF($D$67="X",$D$66)</formula>
    </cfRule>
  </conditionalFormatting>
  <conditionalFormatting sqref="F68:G68">
    <cfRule type="expression" dxfId="162" priority="415" stopIfTrue="1">
      <formula>IF($F$67="X",$F$66)</formula>
    </cfRule>
  </conditionalFormatting>
  <conditionalFormatting sqref="H68:I68">
    <cfRule type="expression" dxfId="161" priority="416" stopIfTrue="1">
      <formula>IF($H$67="X",$H$66)</formula>
    </cfRule>
  </conditionalFormatting>
  <conditionalFormatting sqref="J68:K68">
    <cfRule type="expression" dxfId="160" priority="417" stopIfTrue="1">
      <formula>IF($J$67="X",$J$66)</formula>
    </cfRule>
  </conditionalFormatting>
  <conditionalFormatting sqref="L68:M68">
    <cfRule type="expression" dxfId="159" priority="418" stopIfTrue="1">
      <formula>IF($L$67="X",$L$66)</formula>
    </cfRule>
  </conditionalFormatting>
  <conditionalFormatting sqref="B71:C71">
    <cfRule type="expression" dxfId="158" priority="419" stopIfTrue="1">
      <formula>IF($B$70="X",$B$69)</formula>
    </cfRule>
  </conditionalFormatting>
  <conditionalFormatting sqref="D71:E71">
    <cfRule type="expression" dxfId="157" priority="420" stopIfTrue="1">
      <formula>IF($D$70="X",$D$69)</formula>
    </cfRule>
  </conditionalFormatting>
  <conditionalFormatting sqref="F71:G71">
    <cfRule type="expression" dxfId="156" priority="421" stopIfTrue="1">
      <formula>IF($F$70="X",$F$69)</formula>
    </cfRule>
  </conditionalFormatting>
  <conditionalFormatting sqref="H71:I71">
    <cfRule type="expression" dxfId="155" priority="422" stopIfTrue="1">
      <formula>IF($H$70="X",$H$69)</formula>
    </cfRule>
  </conditionalFormatting>
  <conditionalFormatting sqref="J71:K71">
    <cfRule type="expression" dxfId="154" priority="423" stopIfTrue="1">
      <formula>IF($J$70="X",$J$69)</formula>
    </cfRule>
  </conditionalFormatting>
  <conditionalFormatting sqref="L71:M71">
    <cfRule type="expression" dxfId="153" priority="424" stopIfTrue="1">
      <formula>IF($L$70="X",$L$69)</formula>
    </cfRule>
  </conditionalFormatting>
  <conditionalFormatting sqref="B74:C74">
    <cfRule type="expression" dxfId="152" priority="425" stopIfTrue="1">
      <formula>IF($B$73="X",$B$72)</formula>
    </cfRule>
  </conditionalFormatting>
  <conditionalFormatting sqref="D74:E74">
    <cfRule type="expression" dxfId="151" priority="426" stopIfTrue="1">
      <formula>IF($D$73="X",$D$72)</formula>
    </cfRule>
  </conditionalFormatting>
  <conditionalFormatting sqref="F74:G74">
    <cfRule type="expression" dxfId="150" priority="427" stopIfTrue="1">
      <formula>IF($F$73="X",$F$72)</formula>
    </cfRule>
  </conditionalFormatting>
  <conditionalFormatting sqref="H74:I74">
    <cfRule type="expression" dxfId="149" priority="428" stopIfTrue="1">
      <formula>IF($H$73="X",$H$72)</formula>
    </cfRule>
  </conditionalFormatting>
  <conditionalFormatting sqref="J74:K74">
    <cfRule type="expression" dxfId="148" priority="429" stopIfTrue="1">
      <formula>IF($J$73="X",$J$72)</formula>
    </cfRule>
  </conditionalFormatting>
  <conditionalFormatting sqref="L74:M74">
    <cfRule type="expression" dxfId="147" priority="430" stopIfTrue="1">
      <formula>IF($L$73="X",$L$72)</formula>
    </cfRule>
  </conditionalFormatting>
  <conditionalFormatting sqref="AF86:AG86">
    <cfRule type="expression" dxfId="146" priority="431" stopIfTrue="1">
      <formula>IF($AF$85="X",$AF$84)</formula>
    </cfRule>
  </conditionalFormatting>
  <conditionalFormatting sqref="AH86:AI86">
    <cfRule type="expression" dxfId="145" priority="432" stopIfTrue="1">
      <formula>IF($AH$85="X",$AH$84)</formula>
    </cfRule>
  </conditionalFormatting>
  <conditionalFormatting sqref="AJ86:AK86">
    <cfRule type="expression" dxfId="144" priority="433" stopIfTrue="1">
      <formula>IF($AJ$85="X",$AJ$84)</formula>
    </cfRule>
  </conditionalFormatting>
  <conditionalFormatting sqref="AL86:AM86">
    <cfRule type="expression" dxfId="143" priority="434" stopIfTrue="1">
      <formula>IF($AL$85="X",$AL$84)</formula>
    </cfRule>
  </conditionalFormatting>
  <conditionalFormatting sqref="AN86:AO86">
    <cfRule type="expression" dxfId="142" priority="435" stopIfTrue="1">
      <formula>IF($AN$85="X",$AN$84)</formula>
    </cfRule>
  </conditionalFormatting>
  <conditionalFormatting sqref="AP86:AQ86">
    <cfRule type="expression" dxfId="141" priority="436" stopIfTrue="1">
      <formula>IF($AP$85="X",$AP$84)</formula>
    </cfRule>
  </conditionalFormatting>
  <conditionalFormatting sqref="AF89:AG89">
    <cfRule type="expression" dxfId="140" priority="437" stopIfTrue="1">
      <formula>IF($AF$88="X",$AF$87)</formula>
    </cfRule>
  </conditionalFormatting>
  <conditionalFormatting sqref="AH89:AI89">
    <cfRule type="expression" dxfId="139" priority="438" stopIfTrue="1">
      <formula>IF($AH$88="X",$AH$87)</formula>
    </cfRule>
  </conditionalFormatting>
  <conditionalFormatting sqref="AJ89:AK89">
    <cfRule type="expression" dxfId="138" priority="439" stopIfTrue="1">
      <formula>IF($AJ$88="X",$AJ$87)</formula>
    </cfRule>
  </conditionalFormatting>
  <conditionalFormatting sqref="AL89:AM89">
    <cfRule type="expression" dxfId="137" priority="440" stopIfTrue="1">
      <formula>IF($AL$88="X",$AL$87)</formula>
    </cfRule>
  </conditionalFormatting>
  <conditionalFormatting sqref="AN89:AO89">
    <cfRule type="expression" dxfId="136" priority="441" stopIfTrue="1">
      <formula>IF($AN$88="X",$AN$87)</formula>
    </cfRule>
  </conditionalFormatting>
  <conditionalFormatting sqref="AP89:AQ89">
    <cfRule type="expression" dxfId="135" priority="442" stopIfTrue="1">
      <formula>IF($AP$88="X",$AP$87)</formula>
    </cfRule>
  </conditionalFormatting>
  <conditionalFormatting sqref="AF92:AG92">
    <cfRule type="expression" dxfId="134" priority="443" stopIfTrue="1">
      <formula>IF($AF$91="X",$AF$90)</formula>
    </cfRule>
  </conditionalFormatting>
  <conditionalFormatting sqref="AH92:AI92">
    <cfRule type="expression" dxfId="133" priority="444" stopIfTrue="1">
      <formula>IF($AH$91="X",$AH$90)</formula>
    </cfRule>
  </conditionalFormatting>
  <conditionalFormatting sqref="AJ92:AK92">
    <cfRule type="expression" dxfId="132" priority="445" stopIfTrue="1">
      <formula>IF($AJ$91="X",$AJ$90)</formula>
    </cfRule>
  </conditionalFormatting>
  <conditionalFormatting sqref="AL92:AM92">
    <cfRule type="expression" dxfId="131" priority="446" stopIfTrue="1">
      <formula>IF($AL$91="X",$AL$90)</formula>
    </cfRule>
  </conditionalFormatting>
  <conditionalFormatting sqref="AN92:AO92">
    <cfRule type="expression" dxfId="130" priority="447" stopIfTrue="1">
      <formula>IF($AN$91="X",$AN$90)</formula>
    </cfRule>
  </conditionalFormatting>
  <conditionalFormatting sqref="AP92:AQ92">
    <cfRule type="expression" dxfId="129" priority="448" stopIfTrue="1">
      <formula>IF($AP$91="X",$AP$90)</formula>
    </cfRule>
  </conditionalFormatting>
  <conditionalFormatting sqref="AF95:AG95">
    <cfRule type="expression" dxfId="128" priority="449" stopIfTrue="1">
      <formula>IF($AF$94="X",$AF$93)</formula>
    </cfRule>
  </conditionalFormatting>
  <conditionalFormatting sqref="AH95:AI95">
    <cfRule type="expression" dxfId="127" priority="450" stopIfTrue="1">
      <formula>IF($AH$94="X",$AH$93)</formula>
    </cfRule>
  </conditionalFormatting>
  <conditionalFormatting sqref="AJ95:AK95">
    <cfRule type="expression" dxfId="126" priority="451" stopIfTrue="1">
      <formula>IF($AJ$94="X",$AJ$93)</formula>
    </cfRule>
  </conditionalFormatting>
  <conditionalFormatting sqref="AL95:AM95">
    <cfRule type="expression" dxfId="125" priority="452" stopIfTrue="1">
      <formula>IF($AL$94="X",$AL$93)</formula>
    </cfRule>
  </conditionalFormatting>
  <conditionalFormatting sqref="AN95:AO95">
    <cfRule type="expression" dxfId="124" priority="453" stopIfTrue="1">
      <formula>IF($AN$94="X",$AN$93)</formula>
    </cfRule>
  </conditionalFormatting>
  <conditionalFormatting sqref="AP95:AQ95">
    <cfRule type="expression" dxfId="123" priority="454" stopIfTrue="1">
      <formula>IF($AP$94="X",$AP$93)</formula>
    </cfRule>
  </conditionalFormatting>
  <conditionalFormatting sqref="AF98:AG98">
    <cfRule type="expression" dxfId="122" priority="455" stopIfTrue="1">
      <formula>IF($AF$97="X",$AF$96)</formula>
    </cfRule>
  </conditionalFormatting>
  <conditionalFormatting sqref="AH98:AI98">
    <cfRule type="expression" dxfId="121" priority="456" stopIfTrue="1">
      <formula>IF($AH$97="X",$AH$96)</formula>
    </cfRule>
  </conditionalFormatting>
  <conditionalFormatting sqref="AJ98:AK98">
    <cfRule type="expression" dxfId="120" priority="457" stopIfTrue="1">
      <formula>IF($AJ$97="X",$AJ$96)</formula>
    </cfRule>
  </conditionalFormatting>
  <conditionalFormatting sqref="AL98:AM98">
    <cfRule type="expression" dxfId="119" priority="458" stopIfTrue="1">
      <formula>IF($AL$97="X",$AL$96)</formula>
    </cfRule>
  </conditionalFormatting>
  <conditionalFormatting sqref="AN98:AO98">
    <cfRule type="expression" dxfId="118" priority="459" stopIfTrue="1">
      <formula>IF($AN$97="X",$AN$96)</formula>
    </cfRule>
  </conditionalFormatting>
  <conditionalFormatting sqref="AP98:AQ98">
    <cfRule type="expression" dxfId="117" priority="460" stopIfTrue="1">
      <formula>IF($AP$97="X",$AP$96)</formula>
    </cfRule>
  </conditionalFormatting>
  <conditionalFormatting sqref="AF101:AG101">
    <cfRule type="expression" dxfId="116" priority="461" stopIfTrue="1">
      <formula>IF($AF$100="X",$AG$99)</formula>
    </cfRule>
  </conditionalFormatting>
  <conditionalFormatting sqref="AH101:AI101">
    <cfRule type="expression" dxfId="115" priority="462" stopIfTrue="1">
      <formula>IF($AH$100="X",$AH$99)</formula>
    </cfRule>
  </conditionalFormatting>
  <conditionalFormatting sqref="AJ101:AK101">
    <cfRule type="expression" dxfId="114" priority="463" stopIfTrue="1">
      <formula>IF($AJ$100="X",$AJ$99)</formula>
    </cfRule>
  </conditionalFormatting>
  <conditionalFormatting sqref="AL101:AM101">
    <cfRule type="expression" dxfId="113" priority="464" stopIfTrue="1">
      <formula>IF($AL$100="X",$AL$99)</formula>
    </cfRule>
  </conditionalFormatting>
  <conditionalFormatting sqref="AN101:AO101">
    <cfRule type="expression" dxfId="112" priority="465" stopIfTrue="1">
      <formula>IF($AN$100="X",$AN$99)</formula>
    </cfRule>
  </conditionalFormatting>
  <conditionalFormatting sqref="AP101:AQ101">
    <cfRule type="expression" dxfId="111" priority="466" stopIfTrue="1">
      <formula>IF($AP$100="X",$AP$99)</formula>
    </cfRule>
  </conditionalFormatting>
  <conditionalFormatting sqref="AU14:AV14">
    <cfRule type="expression" dxfId="110" priority="467" stopIfTrue="1">
      <formula>IF($AU$13="X",$AU$12)</formula>
    </cfRule>
  </conditionalFormatting>
  <conditionalFormatting sqref="AW14:AX14">
    <cfRule type="expression" dxfId="109" priority="468" stopIfTrue="1">
      <formula>IF($AW$13="X",$AW$12)</formula>
    </cfRule>
  </conditionalFormatting>
  <conditionalFormatting sqref="AY14:AZ14">
    <cfRule type="expression" dxfId="108" priority="469" stopIfTrue="1">
      <formula>IF($AY$13="X",$AY$12)</formula>
    </cfRule>
  </conditionalFormatting>
  <conditionalFormatting sqref="BA14:BB14">
    <cfRule type="expression" dxfId="107" priority="470" stopIfTrue="1">
      <formula>IF($BA$13="X",$BA$12)</formula>
    </cfRule>
  </conditionalFormatting>
  <conditionalFormatting sqref="BC14:BD14 BE47:BF47 AU71:AV71">
    <cfRule type="expression" dxfId="106" priority="471" stopIfTrue="1">
      <formula>IF($BC$13="X",$BC$12)</formula>
    </cfRule>
  </conditionalFormatting>
  <conditionalFormatting sqref="BE14:BF14">
    <cfRule type="expression" dxfId="105" priority="472" stopIfTrue="1">
      <formula>IF($BE$13="X",$BE$12)</formula>
    </cfRule>
  </conditionalFormatting>
  <conditionalFormatting sqref="AU17:AV17">
    <cfRule type="expression" dxfId="104" priority="473" stopIfTrue="1">
      <formula>IF($AU$16="X",$AU$15)</formula>
    </cfRule>
  </conditionalFormatting>
  <conditionalFormatting sqref="AW17:AX17">
    <cfRule type="expression" dxfId="103" priority="474" stopIfTrue="1">
      <formula>IF($AW$16="X",$AW$15)</formula>
    </cfRule>
  </conditionalFormatting>
  <conditionalFormatting sqref="AY17:AZ17">
    <cfRule type="expression" dxfId="102" priority="475" stopIfTrue="1">
      <formula>IF($AY$16="X",$AY$15)</formula>
    </cfRule>
  </conditionalFormatting>
  <conditionalFormatting sqref="BA17:BB17">
    <cfRule type="expression" dxfId="101" priority="476" stopIfTrue="1">
      <formula>IF($BA$16="X",$BA$15)</formula>
    </cfRule>
  </conditionalFormatting>
  <conditionalFormatting sqref="BC17:BD17">
    <cfRule type="expression" dxfId="100" priority="477" stopIfTrue="1">
      <formula>IF($BC$16="X",$BC$15)</formula>
    </cfRule>
  </conditionalFormatting>
  <conditionalFormatting sqref="BE17:BF17">
    <cfRule type="expression" dxfId="99" priority="478" stopIfTrue="1">
      <formula>IF($BE$16="X",$BE$15)</formula>
    </cfRule>
  </conditionalFormatting>
  <conditionalFormatting sqref="AU20:AV20">
    <cfRule type="expression" dxfId="98" priority="479" stopIfTrue="1">
      <formula>IF($AU$19="X",$AU$18)</formula>
    </cfRule>
  </conditionalFormatting>
  <conditionalFormatting sqref="AW20:AX20">
    <cfRule type="expression" dxfId="97" priority="480" stopIfTrue="1">
      <formula>IF($AW$19="X",$AW$18)</formula>
    </cfRule>
  </conditionalFormatting>
  <conditionalFormatting sqref="AY20:AZ20">
    <cfRule type="expression" dxfId="96" priority="481" stopIfTrue="1">
      <formula>IF($AY$19="X",$AY$18)</formula>
    </cfRule>
  </conditionalFormatting>
  <conditionalFormatting sqref="BA20:BB20">
    <cfRule type="expression" dxfId="95" priority="482" stopIfTrue="1">
      <formula>IF($BA$19="X",$BA$18)</formula>
    </cfRule>
  </conditionalFormatting>
  <conditionalFormatting sqref="BC20:BD20">
    <cfRule type="expression" dxfId="94" priority="483" stopIfTrue="1">
      <formula>IF($BC$19="X",$BC$18)</formula>
    </cfRule>
  </conditionalFormatting>
  <conditionalFormatting sqref="BE20:BF20">
    <cfRule type="expression" dxfId="93" priority="484" stopIfTrue="1">
      <formula>IF($BE$19="X",$BE$18)</formula>
    </cfRule>
  </conditionalFormatting>
  <conditionalFormatting sqref="AU23:AV23">
    <cfRule type="expression" dxfId="92" priority="485" stopIfTrue="1">
      <formula>IF($AU$22="X",$AU$21)</formula>
    </cfRule>
  </conditionalFormatting>
  <conditionalFormatting sqref="AW23:AX23">
    <cfRule type="expression" dxfId="91" priority="486" stopIfTrue="1">
      <formula>IF($AW$22="X",$AW$21)</formula>
    </cfRule>
  </conditionalFormatting>
  <conditionalFormatting sqref="AY23:AZ23">
    <cfRule type="expression" dxfId="90" priority="487" stopIfTrue="1">
      <formula>IF($AY$22="X",$AY$21)</formula>
    </cfRule>
  </conditionalFormatting>
  <conditionalFormatting sqref="BA23:BB23">
    <cfRule type="expression" dxfId="89" priority="488" stopIfTrue="1">
      <formula>IF($BA$22="X",$BA$21)</formula>
    </cfRule>
  </conditionalFormatting>
  <conditionalFormatting sqref="BC23:BD23">
    <cfRule type="expression" dxfId="88" priority="489" stopIfTrue="1">
      <formula>IF($BC$22="X",$BC$21)</formula>
    </cfRule>
  </conditionalFormatting>
  <conditionalFormatting sqref="BE23:BF23">
    <cfRule type="expression" dxfId="87" priority="490" stopIfTrue="1">
      <formula>IF($BE$22="X",$BE$21)</formula>
    </cfRule>
  </conditionalFormatting>
  <conditionalFormatting sqref="AU26:AV26">
    <cfRule type="expression" dxfId="86" priority="491" stopIfTrue="1">
      <formula>IF($AU$25="X",$AU$24)</formula>
    </cfRule>
  </conditionalFormatting>
  <conditionalFormatting sqref="AW26:AX26">
    <cfRule type="expression" dxfId="85" priority="492" stopIfTrue="1">
      <formula>IF($AW$25="X",$AW$24)</formula>
    </cfRule>
  </conditionalFormatting>
  <conditionalFormatting sqref="AY26:AZ26">
    <cfRule type="expression" dxfId="84" priority="493" stopIfTrue="1">
      <formula>IF($AY$25="X",$AY$24)</formula>
    </cfRule>
  </conditionalFormatting>
  <conditionalFormatting sqref="BA26:BB26">
    <cfRule type="expression" dxfId="83" priority="494" stopIfTrue="1">
      <formula>IF($BA$25="X",$BA$24)</formula>
    </cfRule>
  </conditionalFormatting>
  <conditionalFormatting sqref="BC26:BD26">
    <cfRule type="expression" dxfId="82" priority="495" stopIfTrue="1">
      <formula>IF($BC$25="X",$BC$24)</formula>
    </cfRule>
  </conditionalFormatting>
  <conditionalFormatting sqref="BE26:BF26">
    <cfRule type="expression" dxfId="81" priority="496" stopIfTrue="1">
      <formula>IF($BE$25="X",$BE$24)</formula>
    </cfRule>
  </conditionalFormatting>
  <conditionalFormatting sqref="AU29:AV29">
    <cfRule type="expression" dxfId="80" priority="497" stopIfTrue="1">
      <formula>IF($AU$28="X",$AU$27)</formula>
    </cfRule>
  </conditionalFormatting>
  <conditionalFormatting sqref="AY29:AZ29">
    <cfRule type="expression" dxfId="79" priority="498" stopIfTrue="1">
      <formula>IF($AY$28="X",$AY$27)</formula>
    </cfRule>
  </conditionalFormatting>
  <conditionalFormatting sqref="AW29:AX29">
    <cfRule type="expression" dxfId="78" priority="499" stopIfTrue="1">
      <formula>IF($AW$28="X",$AW$27)</formula>
    </cfRule>
  </conditionalFormatting>
  <conditionalFormatting sqref="BA29:BB29">
    <cfRule type="expression" dxfId="77" priority="500" stopIfTrue="1">
      <formula>IF($BA$28="X",$BA$27)</formula>
    </cfRule>
  </conditionalFormatting>
  <conditionalFormatting sqref="BC29:BD29">
    <cfRule type="expression" dxfId="76" priority="501" stopIfTrue="1">
      <formula>IF($BC$28="X",$BC$27)</formula>
    </cfRule>
  </conditionalFormatting>
  <conditionalFormatting sqref="BE29:BF29">
    <cfRule type="expression" dxfId="75" priority="502" stopIfTrue="1">
      <formula>IF($BE$28="X",$BE$27)</formula>
    </cfRule>
  </conditionalFormatting>
  <conditionalFormatting sqref="AU38:AV38">
    <cfRule type="expression" dxfId="74" priority="503" stopIfTrue="1">
      <formula>IF($AU$37="X",$AU$36)</formula>
    </cfRule>
  </conditionalFormatting>
  <conditionalFormatting sqref="AW38:AX38">
    <cfRule type="expression" dxfId="73" priority="504" stopIfTrue="1">
      <formula>IF($AW$37="X",$AW$36)</formula>
    </cfRule>
  </conditionalFormatting>
  <conditionalFormatting sqref="AY38:AZ38">
    <cfRule type="expression" dxfId="72" priority="505" stopIfTrue="1">
      <formula>IF($AY$37="X",$AY$36)</formula>
    </cfRule>
  </conditionalFormatting>
  <conditionalFormatting sqref="BA38:BB38">
    <cfRule type="expression" dxfId="71" priority="506" stopIfTrue="1">
      <formula>IF($BA$37="X",$BA$36)</formula>
    </cfRule>
  </conditionalFormatting>
  <conditionalFormatting sqref="BC38:BD38">
    <cfRule type="expression" dxfId="70" priority="507" stopIfTrue="1">
      <formula>IF($BC$37="X",$BC$36)</formula>
    </cfRule>
  </conditionalFormatting>
  <conditionalFormatting sqref="BE38:BF38">
    <cfRule type="expression" dxfId="69" priority="508" stopIfTrue="1">
      <formula>IF($BE$37="X",$BE$36)</formula>
    </cfRule>
  </conditionalFormatting>
  <conditionalFormatting sqref="AW41:AX41">
    <cfRule type="expression" dxfId="68" priority="509" stopIfTrue="1">
      <formula>IF($AW$40="X",$AW$39)</formula>
    </cfRule>
  </conditionalFormatting>
  <conditionalFormatting sqref="AY41:AZ41">
    <cfRule type="expression" dxfId="67" priority="510" stopIfTrue="1">
      <formula>IF($AY$40="X",$AY$39)</formula>
    </cfRule>
  </conditionalFormatting>
  <conditionalFormatting sqref="BA41:BB41">
    <cfRule type="expression" dxfId="66" priority="511" stopIfTrue="1">
      <formula>IF($BA$40="X",$BA$39)</formula>
    </cfRule>
  </conditionalFormatting>
  <conditionalFormatting sqref="BC41:BD41">
    <cfRule type="expression" dxfId="65" priority="512" stopIfTrue="1">
      <formula>IF($BC$40="X",$BC$39)</formula>
    </cfRule>
  </conditionalFormatting>
  <conditionalFormatting sqref="BE41:BF41">
    <cfRule type="expression" dxfId="64" priority="513" stopIfTrue="1">
      <formula>IF($BE$40="X",$BE$39)</formula>
    </cfRule>
  </conditionalFormatting>
  <conditionalFormatting sqref="AU44:AV44">
    <cfRule type="expression" dxfId="63" priority="514" stopIfTrue="1">
      <formula>IF($AU$43="X",$AU$42)</formula>
    </cfRule>
  </conditionalFormatting>
  <conditionalFormatting sqref="AW44:AX44">
    <cfRule type="expression" dxfId="62" priority="515" stopIfTrue="1">
      <formula>IF($AW$43="X",$AW$42)</formula>
    </cfRule>
  </conditionalFormatting>
  <conditionalFormatting sqref="AY44:AZ44">
    <cfRule type="expression" dxfId="61" priority="516" stopIfTrue="1">
      <formula>IF($AY$43="X",$AY$42)</formula>
    </cfRule>
  </conditionalFormatting>
  <conditionalFormatting sqref="BA44:BB44">
    <cfRule type="expression" dxfId="60" priority="517" stopIfTrue="1">
      <formula>IF($BA$43="X",$BA$42)</formula>
    </cfRule>
  </conditionalFormatting>
  <conditionalFormatting sqref="BC44:BD44">
    <cfRule type="expression" dxfId="59" priority="518" stopIfTrue="1">
      <formula>IF($BC$43="X",$BC$42)</formula>
    </cfRule>
  </conditionalFormatting>
  <conditionalFormatting sqref="BE44:BF44">
    <cfRule type="expression" dxfId="58" priority="519" stopIfTrue="1">
      <formula>IF($BE$43="X",$BE$42)</formula>
    </cfRule>
  </conditionalFormatting>
  <conditionalFormatting sqref="AU47:AV47">
    <cfRule type="expression" dxfId="57" priority="520" stopIfTrue="1">
      <formula>IF($AU$46="X",$AU$45)</formula>
    </cfRule>
  </conditionalFormatting>
  <conditionalFormatting sqref="AW47:AX47">
    <cfRule type="expression" dxfId="56" priority="521" stopIfTrue="1">
      <formula>IF($AW$46="X",$AW$45)</formula>
    </cfRule>
  </conditionalFormatting>
  <conditionalFormatting sqref="AY47:AZ47">
    <cfRule type="expression" dxfId="55" priority="522" stopIfTrue="1">
      <formula>IF($AY$46="X",$AY$45)</formula>
    </cfRule>
  </conditionalFormatting>
  <conditionalFormatting sqref="BA47:BB47">
    <cfRule type="expression" dxfId="54" priority="523" stopIfTrue="1">
      <formula>IF($BA$46="X",$BA$45)</formula>
    </cfRule>
  </conditionalFormatting>
  <conditionalFormatting sqref="BC47:BD47">
    <cfRule type="expression" dxfId="53" priority="524" stopIfTrue="1">
      <formula>IF($BC$46="X",$BC$45)</formula>
    </cfRule>
  </conditionalFormatting>
  <conditionalFormatting sqref="BE47:BF47 AU71:AV71">
    <cfRule type="expression" dxfId="52" priority="525" stopIfTrue="1">
      <formula>IF($BE$46="X",$BE$45)</formula>
    </cfRule>
  </conditionalFormatting>
  <conditionalFormatting sqref="AU50:AV50">
    <cfRule type="expression" dxfId="51" priority="526" stopIfTrue="1">
      <formula>IF($AU$49="X",$AU$48)</formula>
    </cfRule>
  </conditionalFormatting>
  <conditionalFormatting sqref="AW50:AX50">
    <cfRule type="expression" dxfId="50" priority="527" stopIfTrue="1">
      <formula>IF($AW$49="X",$AW$48)</formula>
    </cfRule>
  </conditionalFormatting>
  <conditionalFormatting sqref="AY50:AZ50">
    <cfRule type="expression" dxfId="49" priority="528" stopIfTrue="1">
      <formula>IF($AY$49="X",$AY$48)</formula>
    </cfRule>
  </conditionalFormatting>
  <conditionalFormatting sqref="BA50:BB50">
    <cfRule type="expression" dxfId="48" priority="529" stopIfTrue="1">
      <formula>IF($BA$49="X",$BA$48)</formula>
    </cfRule>
  </conditionalFormatting>
  <conditionalFormatting sqref="BC50:BD50">
    <cfRule type="expression" dxfId="47" priority="530" stopIfTrue="1">
      <formula>IF($BC$49="X",$BC$48)</formula>
    </cfRule>
  </conditionalFormatting>
  <conditionalFormatting sqref="BE50:BF50">
    <cfRule type="expression" dxfId="46" priority="531" stopIfTrue="1">
      <formula>IF($BE$49="X",$BE$48)</formula>
    </cfRule>
  </conditionalFormatting>
  <conditionalFormatting sqref="AU53:AV53">
    <cfRule type="expression" dxfId="45" priority="532" stopIfTrue="1">
      <formula>IF($AU$52="X",$AU$51)</formula>
    </cfRule>
  </conditionalFormatting>
  <conditionalFormatting sqref="AW53:AX53">
    <cfRule type="expression" dxfId="44" priority="533" stopIfTrue="1">
      <formula>IF($AW$52="X",$AW$51)</formula>
    </cfRule>
  </conditionalFormatting>
  <conditionalFormatting sqref="AY53:AZ53">
    <cfRule type="expression" dxfId="43" priority="534" stopIfTrue="1">
      <formula>IF($AY$52="X",$AY$51)</formula>
    </cfRule>
  </conditionalFormatting>
  <conditionalFormatting sqref="BA53:BB53">
    <cfRule type="expression" dxfId="42" priority="535" stopIfTrue="1">
      <formula>IF($BA$52="X",$BA$51)</formula>
    </cfRule>
  </conditionalFormatting>
  <conditionalFormatting sqref="BC53:BD53">
    <cfRule type="expression" dxfId="41" priority="536" stopIfTrue="1">
      <formula>IF($BC$52="X",$BC$51)</formula>
    </cfRule>
  </conditionalFormatting>
  <conditionalFormatting sqref="BE53:BF53">
    <cfRule type="expression" dxfId="40" priority="537" stopIfTrue="1">
      <formula>IF($BE$52="X",$BE$51)</formula>
    </cfRule>
  </conditionalFormatting>
  <conditionalFormatting sqref="AU41:AV41">
    <cfRule type="expression" dxfId="39" priority="538" stopIfTrue="1">
      <formula>IF($AU$40="X",$AU$39)</formula>
    </cfRule>
  </conditionalFormatting>
  <conditionalFormatting sqref="AU68:AV68">
    <cfRule type="expression" dxfId="38" priority="539" stopIfTrue="1">
      <formula>IF($AU$67="X",$AU$66)</formula>
    </cfRule>
  </conditionalFormatting>
  <conditionalFormatting sqref="AW68:AX68">
    <cfRule type="expression" dxfId="37" priority="540" stopIfTrue="1">
      <formula>IF($AW$67="X",$AW$66)</formula>
    </cfRule>
  </conditionalFormatting>
  <conditionalFormatting sqref="AY68:AZ68">
    <cfRule type="expression" dxfId="36" priority="541" stopIfTrue="1">
      <formula>IF($AY$67="X",$AY$66)</formula>
    </cfRule>
  </conditionalFormatting>
  <conditionalFormatting sqref="BA68:BB68">
    <cfRule type="expression" dxfId="35" priority="542" stopIfTrue="1">
      <formula>IF($BA$67="X",$BA$66)</formula>
    </cfRule>
  </conditionalFormatting>
  <conditionalFormatting sqref="BC68:BD68">
    <cfRule type="expression" dxfId="34" priority="543" stopIfTrue="1">
      <formula>IF($BC$67="X",$BC$66)</formula>
    </cfRule>
  </conditionalFormatting>
  <conditionalFormatting sqref="BE68:BF68">
    <cfRule type="expression" dxfId="33" priority="544" stopIfTrue="1">
      <formula>IF($BE$67="X",$BE$66)</formula>
    </cfRule>
  </conditionalFormatting>
  <conditionalFormatting sqref="AU71:AV71">
    <cfRule type="expression" dxfId="32" priority="545" stopIfTrue="1">
      <formula>IF($AU$70="X",$AU$69)</formula>
    </cfRule>
  </conditionalFormatting>
  <conditionalFormatting sqref="AW71:AX71">
    <cfRule type="expression" dxfId="31" priority="546" stopIfTrue="1">
      <formula>IF($AW$70="X",$AW$69)</formula>
    </cfRule>
  </conditionalFormatting>
  <conditionalFormatting sqref="AY71:AZ71">
    <cfRule type="expression" dxfId="30" priority="547" stopIfTrue="1">
      <formula>IF($AY$70="X",$AY$69)</formula>
    </cfRule>
  </conditionalFormatting>
  <conditionalFormatting sqref="BA71:BB71">
    <cfRule type="expression" dxfId="29" priority="548" stopIfTrue="1">
      <formula>IF($BA$70="X",$BA$69)</formula>
    </cfRule>
  </conditionalFormatting>
  <conditionalFormatting sqref="BC71:BD71">
    <cfRule type="expression" dxfId="28" priority="549" stopIfTrue="1">
      <formula>IF($BC$70="X",$BC$69)</formula>
    </cfRule>
  </conditionalFormatting>
  <conditionalFormatting sqref="BE71:BF71">
    <cfRule type="expression" dxfId="27" priority="550" stopIfTrue="1">
      <formula>IF($BE$70="X",$BE$69)</formula>
    </cfRule>
  </conditionalFormatting>
  <conditionalFormatting sqref="AU74:AV74">
    <cfRule type="expression" dxfId="26" priority="551" stopIfTrue="1">
      <formula>IF($AU$73="X",$AU$72)</formula>
    </cfRule>
  </conditionalFormatting>
  <conditionalFormatting sqref="AW74:AX74">
    <cfRule type="expression" dxfId="25" priority="552" stopIfTrue="1">
      <formula>IF($AW$73="X",$AW$72)</formula>
    </cfRule>
  </conditionalFormatting>
  <conditionalFormatting sqref="AY74:AZ74">
    <cfRule type="expression" dxfId="24" priority="553" stopIfTrue="1">
      <formula>IF($AY$73="X",$AY$72)</formula>
    </cfRule>
  </conditionalFormatting>
  <conditionalFormatting sqref="BA74:BB74">
    <cfRule type="expression" dxfId="23" priority="554" stopIfTrue="1">
      <formula>IF($BA$73="X",$BA$72)</formula>
    </cfRule>
  </conditionalFormatting>
  <conditionalFormatting sqref="BC74:BD74">
    <cfRule type="expression" dxfId="22" priority="555" stopIfTrue="1">
      <formula>IF($BC$73="X",$BC$72)</formula>
    </cfRule>
  </conditionalFormatting>
  <conditionalFormatting sqref="BE74:BF74">
    <cfRule type="expression" dxfId="21" priority="556" stopIfTrue="1">
      <formula>IF($BE$73="X",$BE$72)</formula>
    </cfRule>
  </conditionalFormatting>
  <conditionalFormatting sqref="AU95:AV95 AY95:AZ95">
    <cfRule type="expression" dxfId="20" priority="557" stopIfTrue="1">
      <formula>IF($AU$94="X",$AU$93)</formula>
    </cfRule>
  </conditionalFormatting>
  <conditionalFormatting sqref="AW95:AX95">
    <cfRule type="expression" dxfId="19" priority="558" stopIfTrue="1">
      <formula>IF($AW$94="X",$AW$93)</formula>
    </cfRule>
  </conditionalFormatting>
  <conditionalFormatting sqref="AY95:AZ95">
    <cfRule type="expression" dxfId="18" priority="559" stopIfTrue="1">
      <formula>IF($AY$94="X",$AY$93)</formula>
    </cfRule>
  </conditionalFormatting>
  <conditionalFormatting sqref="BA95:BB95">
    <cfRule type="expression" dxfId="17" priority="560" stopIfTrue="1">
      <formula>IF($BA$94="X",$BA$93)</formula>
    </cfRule>
  </conditionalFormatting>
  <conditionalFormatting sqref="BC95:BD95">
    <cfRule type="expression" dxfId="16" priority="561" stopIfTrue="1">
      <formula>IF($BC$94="X",$BC$93)</formula>
    </cfRule>
  </conditionalFormatting>
  <conditionalFormatting sqref="BE95:BF95">
    <cfRule type="expression" dxfId="15" priority="562" stopIfTrue="1">
      <formula>IF($BE$94="X",$BE$93)</formula>
    </cfRule>
  </conditionalFormatting>
  <conditionalFormatting sqref="AU98:AV98">
    <cfRule type="expression" dxfId="14" priority="563" stopIfTrue="1">
      <formula>IF($AU$97="X",$AU$96)</formula>
    </cfRule>
  </conditionalFormatting>
  <conditionalFormatting sqref="AW98:AX98">
    <cfRule type="expression" dxfId="13" priority="564" stopIfTrue="1">
      <formula>IF($AW$97="X",$AW$96)</formula>
    </cfRule>
  </conditionalFormatting>
  <conditionalFormatting sqref="AY98:AZ98">
    <cfRule type="expression" dxfId="12" priority="565" stopIfTrue="1">
      <formula>IF($AY$97="X",$AY$96)</formula>
    </cfRule>
  </conditionalFormatting>
  <conditionalFormatting sqref="BA98:BB98">
    <cfRule type="expression" dxfId="11" priority="566" stopIfTrue="1">
      <formula>IF($BA$97="X",$BA$96)</formula>
    </cfRule>
  </conditionalFormatting>
  <conditionalFormatting sqref="BC98:BD98">
    <cfRule type="expression" dxfId="10" priority="567" stopIfTrue="1">
      <formula>IF($BC$97="X",$BC$96)</formula>
    </cfRule>
  </conditionalFormatting>
  <conditionalFormatting sqref="BE98:BF98">
    <cfRule type="expression" dxfId="9" priority="568" stopIfTrue="1">
      <formula>IF($BE$97="X",$BE$96)</formula>
    </cfRule>
  </conditionalFormatting>
  <conditionalFormatting sqref="AU101:AV101">
    <cfRule type="expression" dxfId="8" priority="569" stopIfTrue="1">
      <formula>IF($AU$100="X",$AU$99)</formula>
    </cfRule>
  </conditionalFormatting>
  <conditionalFormatting sqref="AW101:AX101">
    <cfRule type="expression" dxfId="7" priority="570" stopIfTrue="1">
      <formula>IF($AW$100="X",$AW$99)</formula>
    </cfRule>
  </conditionalFormatting>
  <conditionalFormatting sqref="AY101:AZ101">
    <cfRule type="expression" dxfId="6" priority="571" stopIfTrue="1">
      <formula>IF($AY$100="X",$AY$99)</formula>
    </cfRule>
  </conditionalFormatting>
  <conditionalFormatting sqref="BA101:BB101">
    <cfRule type="expression" dxfId="5" priority="572" stopIfTrue="1">
      <formula>IF($BA$100="X",$BA$99)</formula>
    </cfRule>
  </conditionalFormatting>
  <conditionalFormatting sqref="BC101:BD101">
    <cfRule type="expression" dxfId="4" priority="573" stopIfTrue="1">
      <formula>IF($BC$100="X",$BC$99)</formula>
    </cfRule>
  </conditionalFormatting>
  <conditionalFormatting sqref="BE101:BF101">
    <cfRule type="expression" dxfId="3" priority="574" stopIfTrue="1">
      <formula>IF($BE$100="X",$BE$99)</formula>
    </cfRule>
  </conditionalFormatting>
  <conditionalFormatting sqref="B18">
    <cfRule type="expression" dxfId="1" priority="1" stopIfTrue="1">
      <formula>IF($B$16="X",$B$15)</formula>
    </cfRule>
  </conditionalFormatting>
  <printOptions horizontalCentered="1" verticalCentered="1"/>
  <pageMargins left="0.19685039370078741" right="0.19685039370078741" top="0.42" bottom="0.19685039370078741" header="0" footer="0"/>
  <pageSetup paperSize="9" scale="4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110"/>
  <sheetViews>
    <sheetView zoomScale="50" workbookViewId="0">
      <selection activeCell="A3" sqref="A3"/>
    </sheetView>
  </sheetViews>
  <sheetFormatPr baseColWidth="10" defaultRowHeight="13.2"/>
  <cols>
    <col min="2" max="2" width="10" customWidth="1"/>
    <col min="3" max="3" width="3.33203125" customWidth="1"/>
    <col min="4" max="5" width="3" customWidth="1"/>
    <col min="6" max="10" width="2" customWidth="1"/>
    <col min="11" max="11" width="2.88671875" customWidth="1"/>
    <col min="12" max="33" width="4" customWidth="1"/>
    <col min="34" max="34" width="12.109375" customWidth="1"/>
    <col min="35" max="35" width="15" customWidth="1"/>
    <col min="36" max="36" width="7.6640625" customWidth="1"/>
    <col min="37" max="37" width="4.109375" customWidth="1"/>
    <col min="38" max="38" width="6.33203125" customWidth="1"/>
    <col min="39" max="39" width="9" customWidth="1"/>
    <col min="40" max="40" width="11.5546875" customWidth="1"/>
    <col min="41" max="41" width="5.88671875" customWidth="1"/>
    <col min="42" max="42" width="5.109375" customWidth="1"/>
    <col min="45" max="45" width="12.6640625" bestFit="1" customWidth="1"/>
  </cols>
  <sheetData>
    <row r="1" spans="1:48" s="86" customFormat="1" ht="13.8" thickBot="1">
      <c r="A1" s="4" t="s">
        <v>9</v>
      </c>
      <c r="B1" s="4"/>
      <c r="C1" s="4"/>
      <c r="D1" s="73">
        <v>0</v>
      </c>
      <c r="E1" s="5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>
        <v>8</v>
      </c>
      <c r="M1" s="6">
        <v>9</v>
      </c>
      <c r="N1" s="6">
        <v>10</v>
      </c>
      <c r="O1" s="6">
        <v>11</v>
      </c>
      <c r="P1" s="6">
        <v>12</v>
      </c>
      <c r="Q1" s="6">
        <v>13</v>
      </c>
      <c r="R1" s="6">
        <v>14</v>
      </c>
      <c r="S1" s="6">
        <v>15</v>
      </c>
      <c r="T1" s="6">
        <v>16</v>
      </c>
      <c r="U1" s="6">
        <v>17</v>
      </c>
      <c r="V1" s="6">
        <v>18</v>
      </c>
      <c r="W1" s="6">
        <v>19</v>
      </c>
      <c r="X1" s="6">
        <v>20</v>
      </c>
      <c r="Y1" s="6">
        <v>21</v>
      </c>
      <c r="Z1" s="6">
        <v>22</v>
      </c>
      <c r="AA1" s="6">
        <v>23</v>
      </c>
      <c r="AB1" s="6">
        <v>24</v>
      </c>
      <c r="AC1" s="6">
        <v>25</v>
      </c>
      <c r="AD1" s="6">
        <v>26</v>
      </c>
      <c r="AE1" s="6">
        <v>27</v>
      </c>
      <c r="AF1" s="6">
        <v>28</v>
      </c>
      <c r="AG1" s="7">
        <v>29</v>
      </c>
      <c r="AH1" s="8">
        <v>30</v>
      </c>
      <c r="AI1" s="9"/>
      <c r="AJ1" s="9"/>
      <c r="AK1" s="9"/>
      <c r="AL1" s="9"/>
      <c r="AM1" s="9"/>
      <c r="AN1" s="9"/>
      <c r="AO1" s="9"/>
      <c r="AP1" s="9"/>
      <c r="AR1" s="97"/>
      <c r="AS1" s="97"/>
      <c r="AT1" s="97"/>
      <c r="AU1" s="87"/>
      <c r="AV1" s="87"/>
    </row>
    <row r="2" spans="1:48" s="86" customFormat="1" ht="13.8" thickBot="1">
      <c r="A2" s="10" t="s">
        <v>10</v>
      </c>
      <c r="B2" s="11"/>
      <c r="C2" s="12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>
        <v>12</v>
      </c>
      <c r="O2" s="13">
        <v>13</v>
      </c>
      <c r="P2" s="13">
        <v>14</v>
      </c>
      <c r="Q2" s="13">
        <v>15</v>
      </c>
      <c r="R2" s="13">
        <v>16</v>
      </c>
      <c r="S2" s="13">
        <v>17</v>
      </c>
      <c r="T2" s="13">
        <v>18</v>
      </c>
      <c r="U2" s="13">
        <v>19</v>
      </c>
      <c r="V2" s="13">
        <v>20</v>
      </c>
      <c r="W2" s="13">
        <v>21</v>
      </c>
      <c r="X2" s="13">
        <v>22</v>
      </c>
      <c r="Y2" s="13">
        <v>23</v>
      </c>
      <c r="Z2" s="13">
        <v>24</v>
      </c>
      <c r="AA2" s="13">
        <v>25</v>
      </c>
      <c r="AB2" s="13">
        <v>26</v>
      </c>
      <c r="AC2" s="13">
        <v>27</v>
      </c>
      <c r="AD2" s="13">
        <v>28</v>
      </c>
      <c r="AE2" s="13">
        <v>29</v>
      </c>
      <c r="AF2" s="13">
        <v>30</v>
      </c>
      <c r="AG2" s="14">
        <v>31</v>
      </c>
      <c r="AH2" s="15" t="s">
        <v>11</v>
      </c>
      <c r="AI2" s="16" t="s">
        <v>12</v>
      </c>
      <c r="AJ2" s="17">
        <f>DATE(Calendrier!E1,1,1)</f>
        <v>44562</v>
      </c>
      <c r="AK2" s="9"/>
      <c r="AL2" s="314" t="s">
        <v>13</v>
      </c>
      <c r="AM2" s="315"/>
      <c r="AN2" s="18" t="s">
        <v>14</v>
      </c>
      <c r="AO2" s="19" t="s">
        <v>15</v>
      </c>
      <c r="AP2" s="19" t="s">
        <v>16</v>
      </c>
      <c r="AR2" s="98"/>
      <c r="AS2" s="87"/>
      <c r="AT2" s="87"/>
      <c r="AU2" s="87"/>
      <c r="AV2" s="87"/>
    </row>
    <row r="3" spans="1:48" s="86" customFormat="1" ht="13.8" thickBot="1">
      <c r="A3" s="20">
        <f>année</f>
        <v>44562</v>
      </c>
      <c r="B3" s="21" t="s">
        <v>17</v>
      </c>
      <c r="C3" s="22">
        <f>WEEKDAY(année)</f>
        <v>7</v>
      </c>
      <c r="D3" s="23">
        <f t="shared" ref="D3:AG3" si="0">WEEKDAY(année+E1)</f>
        <v>1</v>
      </c>
      <c r="E3" s="23">
        <f t="shared" si="0"/>
        <v>2</v>
      </c>
      <c r="F3" s="23">
        <f t="shared" si="0"/>
        <v>3</v>
      </c>
      <c r="G3" s="23">
        <f t="shared" si="0"/>
        <v>4</v>
      </c>
      <c r="H3" s="23">
        <f t="shared" si="0"/>
        <v>5</v>
      </c>
      <c r="I3" s="23">
        <f t="shared" si="0"/>
        <v>6</v>
      </c>
      <c r="J3" s="23">
        <f t="shared" si="0"/>
        <v>7</v>
      </c>
      <c r="K3" s="23">
        <f t="shared" si="0"/>
        <v>1</v>
      </c>
      <c r="L3" s="23">
        <f t="shared" si="0"/>
        <v>2</v>
      </c>
      <c r="M3" s="23">
        <f t="shared" si="0"/>
        <v>3</v>
      </c>
      <c r="N3" s="23">
        <f t="shared" si="0"/>
        <v>4</v>
      </c>
      <c r="O3" s="23">
        <f t="shared" si="0"/>
        <v>5</v>
      </c>
      <c r="P3" s="23">
        <f t="shared" si="0"/>
        <v>6</v>
      </c>
      <c r="Q3" s="23">
        <f t="shared" si="0"/>
        <v>7</v>
      </c>
      <c r="R3" s="23">
        <f t="shared" si="0"/>
        <v>1</v>
      </c>
      <c r="S3" s="23">
        <f t="shared" si="0"/>
        <v>2</v>
      </c>
      <c r="T3" s="23">
        <f t="shared" si="0"/>
        <v>3</v>
      </c>
      <c r="U3" s="23">
        <f t="shared" si="0"/>
        <v>4</v>
      </c>
      <c r="V3" s="23">
        <f t="shared" si="0"/>
        <v>5</v>
      </c>
      <c r="W3" s="23">
        <f t="shared" si="0"/>
        <v>6</v>
      </c>
      <c r="X3" s="23">
        <f t="shared" si="0"/>
        <v>7</v>
      </c>
      <c r="Y3" s="23">
        <f t="shared" si="0"/>
        <v>1</v>
      </c>
      <c r="Z3" s="23">
        <f t="shared" si="0"/>
        <v>2</v>
      </c>
      <c r="AA3" s="23">
        <f t="shared" si="0"/>
        <v>3</v>
      </c>
      <c r="AB3" s="23">
        <f t="shared" si="0"/>
        <v>4</v>
      </c>
      <c r="AC3" s="23">
        <f t="shared" si="0"/>
        <v>5</v>
      </c>
      <c r="AD3" s="23">
        <f t="shared" si="0"/>
        <v>6</v>
      </c>
      <c r="AE3" s="23">
        <f t="shared" si="0"/>
        <v>7</v>
      </c>
      <c r="AF3" s="23">
        <f t="shared" si="0"/>
        <v>1</v>
      </c>
      <c r="AG3" s="23">
        <f t="shared" si="0"/>
        <v>2</v>
      </c>
      <c r="AH3" s="24">
        <f>année+_jr31</f>
        <v>44593</v>
      </c>
      <c r="AI3" s="25" t="s">
        <v>18</v>
      </c>
      <c r="AJ3" s="26">
        <f>AH3</f>
        <v>44593</v>
      </c>
      <c r="AK3" s="9"/>
      <c r="AL3" s="310" t="s">
        <v>19</v>
      </c>
      <c r="AM3" s="311"/>
      <c r="AN3" s="27">
        <f>DATE(YEAR(année),1,1)</f>
        <v>44562</v>
      </c>
      <c r="AO3" s="28">
        <f t="shared" ref="AO3:AO15" si="1">WEEKDAY(AN3-1)</f>
        <v>6</v>
      </c>
      <c r="AP3" s="29">
        <f t="shared" ref="AP3:AP15" si="2">MONTH(AN3)</f>
        <v>1</v>
      </c>
      <c r="AR3" s="98"/>
      <c r="AS3" s="87"/>
      <c r="AT3" s="87"/>
      <c r="AU3" s="87"/>
      <c r="AV3" s="87"/>
    </row>
    <row r="4" spans="1:48" s="86" customFormat="1" ht="13.8" thickBot="1">
      <c r="A4" s="30"/>
      <c r="B4" s="31"/>
      <c r="C4" s="32" t="str">
        <f>IF(LOOKUP(num_1,feries)=num_1,"X","")</f>
        <v>X</v>
      </c>
      <c r="D4" s="33" t="str">
        <f t="shared" ref="D4:AG4" si="3">IF(LOOKUP(num_1+E1,feries)=num_1+E1,"X","")</f>
        <v/>
      </c>
      <c r="E4" s="33" t="str">
        <f t="shared" si="3"/>
        <v/>
      </c>
      <c r="F4" s="33" t="str">
        <f t="shared" si="3"/>
        <v/>
      </c>
      <c r="G4" s="33" t="str">
        <f t="shared" si="3"/>
        <v/>
      </c>
      <c r="H4" s="33" t="str">
        <f t="shared" si="3"/>
        <v/>
      </c>
      <c r="I4" s="33" t="str">
        <f t="shared" si="3"/>
        <v/>
      </c>
      <c r="J4" s="33" t="str">
        <f t="shared" si="3"/>
        <v/>
      </c>
      <c r="K4" s="33" t="str">
        <f t="shared" si="3"/>
        <v/>
      </c>
      <c r="L4" s="33" t="str">
        <f t="shared" si="3"/>
        <v/>
      </c>
      <c r="M4" s="33" t="str">
        <f t="shared" si="3"/>
        <v/>
      </c>
      <c r="N4" s="33" t="str">
        <f t="shared" si="3"/>
        <v/>
      </c>
      <c r="O4" s="33" t="str">
        <f t="shared" si="3"/>
        <v/>
      </c>
      <c r="P4" s="33" t="str">
        <f t="shared" si="3"/>
        <v/>
      </c>
      <c r="Q4" s="33" t="str">
        <f t="shared" si="3"/>
        <v/>
      </c>
      <c r="R4" s="33" t="str">
        <f t="shared" si="3"/>
        <v/>
      </c>
      <c r="S4" s="33" t="str">
        <f t="shared" si="3"/>
        <v/>
      </c>
      <c r="T4" s="33" t="str">
        <f t="shared" si="3"/>
        <v/>
      </c>
      <c r="U4" s="33" t="str">
        <f t="shared" si="3"/>
        <v/>
      </c>
      <c r="V4" s="33" t="str">
        <f t="shared" si="3"/>
        <v/>
      </c>
      <c r="W4" s="33" t="str">
        <f t="shared" si="3"/>
        <v/>
      </c>
      <c r="X4" s="33" t="str">
        <f t="shared" si="3"/>
        <v/>
      </c>
      <c r="Y4" s="33" t="str">
        <f t="shared" si="3"/>
        <v/>
      </c>
      <c r="Z4" s="33" t="str">
        <f t="shared" si="3"/>
        <v/>
      </c>
      <c r="AA4" s="33" t="str">
        <f t="shared" si="3"/>
        <v/>
      </c>
      <c r="AB4" s="33" t="str">
        <f t="shared" si="3"/>
        <v/>
      </c>
      <c r="AC4" s="33" t="str">
        <f t="shared" si="3"/>
        <v/>
      </c>
      <c r="AD4" s="33" t="str">
        <f t="shared" si="3"/>
        <v/>
      </c>
      <c r="AE4" s="33" t="str">
        <f t="shared" si="3"/>
        <v/>
      </c>
      <c r="AF4" s="33" t="str">
        <f t="shared" si="3"/>
        <v/>
      </c>
      <c r="AG4" s="34" t="str">
        <f t="shared" si="3"/>
        <v/>
      </c>
      <c r="AH4" s="35"/>
      <c r="AI4" s="9"/>
      <c r="AJ4" s="9"/>
      <c r="AK4" s="9"/>
      <c r="AL4" s="306" t="s">
        <v>20</v>
      </c>
      <c r="AM4" s="307"/>
      <c r="AN4" s="36">
        <f>ROUND(DATE(YEAR(année),4,MOD(234-11*MOD(YEAR(année),19),30))/7,)*7-6</f>
        <v>44668</v>
      </c>
      <c r="AO4" s="28">
        <f t="shared" si="1"/>
        <v>7</v>
      </c>
      <c r="AP4" s="29">
        <f t="shared" si="2"/>
        <v>4</v>
      </c>
      <c r="AR4" s="98"/>
      <c r="AS4" s="87"/>
      <c r="AT4" s="87"/>
      <c r="AU4" s="87"/>
      <c r="AV4" s="87"/>
    </row>
    <row r="5" spans="1:48" s="86" customFormat="1" ht="13.8" thickBot="1">
      <c r="A5" s="20">
        <f>AH3</f>
        <v>44593</v>
      </c>
      <c r="B5" s="37" t="s">
        <v>21</v>
      </c>
      <c r="C5" s="22">
        <f>WEEKDAY(AH3)</f>
        <v>3</v>
      </c>
      <c r="D5" s="23">
        <f t="shared" ref="D5:AG5" si="4">WEEKDAY(année+_jr31+E1)</f>
        <v>4</v>
      </c>
      <c r="E5" s="23">
        <f t="shared" si="4"/>
        <v>5</v>
      </c>
      <c r="F5" s="23">
        <f t="shared" si="4"/>
        <v>6</v>
      </c>
      <c r="G5" s="23">
        <f t="shared" si="4"/>
        <v>7</v>
      </c>
      <c r="H5" s="23">
        <f t="shared" si="4"/>
        <v>1</v>
      </c>
      <c r="I5" s="23">
        <f t="shared" si="4"/>
        <v>2</v>
      </c>
      <c r="J5" s="23">
        <f t="shared" si="4"/>
        <v>3</v>
      </c>
      <c r="K5" s="23">
        <f t="shared" si="4"/>
        <v>4</v>
      </c>
      <c r="L5" s="23">
        <f t="shared" si="4"/>
        <v>5</v>
      </c>
      <c r="M5" s="23">
        <f t="shared" si="4"/>
        <v>6</v>
      </c>
      <c r="N5" s="23">
        <f t="shared" si="4"/>
        <v>7</v>
      </c>
      <c r="O5" s="23">
        <f t="shared" si="4"/>
        <v>1</v>
      </c>
      <c r="P5" s="23">
        <f t="shared" si="4"/>
        <v>2</v>
      </c>
      <c r="Q5" s="23">
        <f t="shared" si="4"/>
        <v>3</v>
      </c>
      <c r="R5" s="23">
        <f t="shared" si="4"/>
        <v>4</v>
      </c>
      <c r="S5" s="23">
        <f t="shared" si="4"/>
        <v>5</v>
      </c>
      <c r="T5" s="23">
        <f t="shared" si="4"/>
        <v>6</v>
      </c>
      <c r="U5" s="23">
        <f t="shared" si="4"/>
        <v>7</v>
      </c>
      <c r="V5" s="23">
        <f t="shared" si="4"/>
        <v>1</v>
      </c>
      <c r="W5" s="23">
        <f t="shared" si="4"/>
        <v>2</v>
      </c>
      <c r="X5" s="23">
        <f t="shared" si="4"/>
        <v>3</v>
      </c>
      <c r="Y5" s="23">
        <f t="shared" si="4"/>
        <v>4</v>
      </c>
      <c r="Z5" s="23">
        <f t="shared" si="4"/>
        <v>5</v>
      </c>
      <c r="AA5" s="23">
        <f t="shared" si="4"/>
        <v>6</v>
      </c>
      <c r="AB5" s="23">
        <f t="shared" si="4"/>
        <v>7</v>
      </c>
      <c r="AC5" s="23">
        <f t="shared" si="4"/>
        <v>1</v>
      </c>
      <c r="AD5" s="23">
        <f t="shared" si="4"/>
        <v>2</v>
      </c>
      <c r="AE5" s="23">
        <f t="shared" si="4"/>
        <v>3</v>
      </c>
      <c r="AF5" s="23">
        <f t="shared" si="4"/>
        <v>4</v>
      </c>
      <c r="AG5" s="23">
        <f t="shared" si="4"/>
        <v>5</v>
      </c>
      <c r="AH5" s="24">
        <f>AH3+IF(BIS,29,28)</f>
        <v>44621</v>
      </c>
      <c r="AI5" s="9"/>
      <c r="AJ5" s="9"/>
      <c r="AK5" s="9"/>
      <c r="AL5" s="310" t="s">
        <v>22</v>
      </c>
      <c r="AM5" s="311"/>
      <c r="AN5" s="27">
        <f>paques+1</f>
        <v>44669</v>
      </c>
      <c r="AO5" s="28">
        <f t="shared" si="1"/>
        <v>1</v>
      </c>
      <c r="AP5" s="29">
        <f t="shared" si="2"/>
        <v>4</v>
      </c>
      <c r="AR5" s="98"/>
      <c r="AS5" s="87"/>
      <c r="AT5" s="87"/>
      <c r="AU5" s="87"/>
      <c r="AV5" s="87"/>
    </row>
    <row r="6" spans="1:48" s="86" customFormat="1" ht="13.8" thickBot="1">
      <c r="A6" s="30"/>
      <c r="B6" s="31"/>
      <c r="C6" s="38" t="str">
        <f>IF(LOOKUP(num_2,feries)=num_2,"X","")</f>
        <v/>
      </c>
      <c r="D6" s="33" t="str">
        <f t="shared" ref="D6:AG6" si="5">IF(LOOKUP(num_2+E1,feries)=num_2+E1,"X","")</f>
        <v/>
      </c>
      <c r="E6" s="33" t="str">
        <f t="shared" si="5"/>
        <v/>
      </c>
      <c r="F6" s="33" t="str">
        <f t="shared" si="5"/>
        <v/>
      </c>
      <c r="G6" s="33" t="str">
        <f t="shared" si="5"/>
        <v/>
      </c>
      <c r="H6" s="33" t="str">
        <f t="shared" si="5"/>
        <v/>
      </c>
      <c r="I6" s="33" t="str">
        <f t="shared" si="5"/>
        <v/>
      </c>
      <c r="J6" s="33" t="str">
        <f t="shared" si="5"/>
        <v/>
      </c>
      <c r="K6" s="33" t="str">
        <f t="shared" si="5"/>
        <v/>
      </c>
      <c r="L6" s="33" t="str">
        <f t="shared" si="5"/>
        <v/>
      </c>
      <c r="M6" s="33" t="str">
        <f t="shared" si="5"/>
        <v/>
      </c>
      <c r="N6" s="33" t="str">
        <f t="shared" si="5"/>
        <v/>
      </c>
      <c r="O6" s="33" t="str">
        <f t="shared" si="5"/>
        <v/>
      </c>
      <c r="P6" s="33" t="str">
        <f t="shared" si="5"/>
        <v/>
      </c>
      <c r="Q6" s="33" t="str">
        <f t="shared" si="5"/>
        <v/>
      </c>
      <c r="R6" s="33" t="str">
        <f t="shared" si="5"/>
        <v/>
      </c>
      <c r="S6" s="33" t="str">
        <f t="shared" si="5"/>
        <v/>
      </c>
      <c r="T6" s="33" t="str">
        <f t="shared" si="5"/>
        <v/>
      </c>
      <c r="U6" s="33" t="str">
        <f t="shared" si="5"/>
        <v/>
      </c>
      <c r="V6" s="33" t="str">
        <f t="shared" si="5"/>
        <v/>
      </c>
      <c r="W6" s="33" t="str">
        <f t="shared" si="5"/>
        <v/>
      </c>
      <c r="X6" s="33" t="str">
        <f t="shared" si="5"/>
        <v/>
      </c>
      <c r="Y6" s="33" t="str">
        <f t="shared" si="5"/>
        <v/>
      </c>
      <c r="Z6" s="33" t="str">
        <f t="shared" si="5"/>
        <v/>
      </c>
      <c r="AA6" s="33" t="str">
        <f t="shared" si="5"/>
        <v/>
      </c>
      <c r="AB6" s="33" t="str">
        <f t="shared" si="5"/>
        <v/>
      </c>
      <c r="AC6" s="33" t="str">
        <f t="shared" si="5"/>
        <v/>
      </c>
      <c r="AD6" s="33" t="str">
        <f t="shared" si="5"/>
        <v/>
      </c>
      <c r="AE6" s="33" t="str">
        <f t="shared" si="5"/>
        <v/>
      </c>
      <c r="AF6" s="33" t="str">
        <f t="shared" si="5"/>
        <v/>
      </c>
      <c r="AG6" s="34" t="str">
        <f t="shared" si="5"/>
        <v/>
      </c>
      <c r="AH6" s="35"/>
      <c r="AI6" s="9"/>
      <c r="AJ6" s="9"/>
      <c r="AK6" s="9"/>
      <c r="AL6" s="306" t="s">
        <v>23</v>
      </c>
      <c r="AM6" s="307"/>
      <c r="AN6" s="36">
        <f>DATE(YEAR(année),5,1)</f>
        <v>44682</v>
      </c>
      <c r="AO6" s="28">
        <f t="shared" si="1"/>
        <v>7</v>
      </c>
      <c r="AP6" s="29">
        <f t="shared" si="2"/>
        <v>5</v>
      </c>
      <c r="AR6" s="98"/>
      <c r="AS6" s="87"/>
      <c r="AT6" s="87"/>
      <c r="AU6" s="87"/>
      <c r="AV6" s="87"/>
    </row>
    <row r="7" spans="1:48" s="86" customFormat="1" ht="13.8" thickBot="1">
      <c r="A7" s="20">
        <f>AH5</f>
        <v>44621</v>
      </c>
      <c r="B7" s="37" t="s">
        <v>24</v>
      </c>
      <c r="C7" s="22">
        <f>WEEKDAY(AH5)</f>
        <v>3</v>
      </c>
      <c r="D7" s="23">
        <f t="shared" ref="D7:AG7" si="6">WEEKDAY(année+_jr31+IF(BIS,29,28)+E1)</f>
        <v>4</v>
      </c>
      <c r="E7" s="23">
        <f t="shared" si="6"/>
        <v>5</v>
      </c>
      <c r="F7" s="23">
        <f t="shared" si="6"/>
        <v>6</v>
      </c>
      <c r="G7" s="23">
        <f t="shared" si="6"/>
        <v>7</v>
      </c>
      <c r="H7" s="23">
        <f t="shared" si="6"/>
        <v>1</v>
      </c>
      <c r="I7" s="23">
        <f t="shared" si="6"/>
        <v>2</v>
      </c>
      <c r="J7" s="23">
        <f t="shared" si="6"/>
        <v>3</v>
      </c>
      <c r="K7" s="23">
        <f t="shared" si="6"/>
        <v>4</v>
      </c>
      <c r="L7" s="23">
        <f t="shared" si="6"/>
        <v>5</v>
      </c>
      <c r="M7" s="23">
        <f t="shared" si="6"/>
        <v>6</v>
      </c>
      <c r="N7" s="23">
        <f t="shared" si="6"/>
        <v>7</v>
      </c>
      <c r="O7" s="23">
        <f t="shared" si="6"/>
        <v>1</v>
      </c>
      <c r="P7" s="23">
        <f t="shared" si="6"/>
        <v>2</v>
      </c>
      <c r="Q7" s="23">
        <f t="shared" si="6"/>
        <v>3</v>
      </c>
      <c r="R7" s="23">
        <f t="shared" si="6"/>
        <v>4</v>
      </c>
      <c r="S7" s="23">
        <f t="shared" si="6"/>
        <v>5</v>
      </c>
      <c r="T7" s="23">
        <f t="shared" si="6"/>
        <v>6</v>
      </c>
      <c r="U7" s="23">
        <f t="shared" si="6"/>
        <v>7</v>
      </c>
      <c r="V7" s="23">
        <f t="shared" si="6"/>
        <v>1</v>
      </c>
      <c r="W7" s="23">
        <f t="shared" si="6"/>
        <v>2</v>
      </c>
      <c r="X7" s="23">
        <f t="shared" si="6"/>
        <v>3</v>
      </c>
      <c r="Y7" s="23">
        <f t="shared" si="6"/>
        <v>4</v>
      </c>
      <c r="Z7" s="23">
        <f t="shared" si="6"/>
        <v>5</v>
      </c>
      <c r="AA7" s="23">
        <f t="shared" si="6"/>
        <v>6</v>
      </c>
      <c r="AB7" s="23">
        <f t="shared" si="6"/>
        <v>7</v>
      </c>
      <c r="AC7" s="23">
        <f t="shared" si="6"/>
        <v>1</v>
      </c>
      <c r="AD7" s="23">
        <f t="shared" si="6"/>
        <v>2</v>
      </c>
      <c r="AE7" s="23">
        <f t="shared" si="6"/>
        <v>3</v>
      </c>
      <c r="AF7" s="23">
        <f t="shared" si="6"/>
        <v>4</v>
      </c>
      <c r="AG7" s="23">
        <f t="shared" si="6"/>
        <v>5</v>
      </c>
      <c r="AH7" s="24">
        <f>AH5+_jr31</f>
        <v>44652</v>
      </c>
      <c r="AI7" s="9"/>
      <c r="AJ7" s="9"/>
      <c r="AK7" s="9"/>
      <c r="AL7" s="310" t="s">
        <v>25</v>
      </c>
      <c r="AM7" s="311"/>
      <c r="AN7" s="27">
        <f>DATE(YEAR(année),5,8)</f>
        <v>44689</v>
      </c>
      <c r="AO7" s="28">
        <f t="shared" si="1"/>
        <v>7</v>
      </c>
      <c r="AP7" s="29">
        <f t="shared" si="2"/>
        <v>5</v>
      </c>
      <c r="AR7" s="98"/>
      <c r="AS7" s="87"/>
      <c r="AT7" s="87"/>
      <c r="AU7" s="87"/>
      <c r="AV7" s="87"/>
    </row>
    <row r="8" spans="1:48" s="86" customFormat="1" ht="13.8" thickBot="1">
      <c r="A8" s="30"/>
      <c r="B8" s="31"/>
      <c r="C8" s="38" t="str">
        <f>IF(LOOKUP(num_3,feries)=num_3,"X","")</f>
        <v/>
      </c>
      <c r="D8" s="33" t="str">
        <f t="shared" ref="D8:AG8" si="7">IF(LOOKUP(num_3+E1,feries)=num_3+E1,"X","")</f>
        <v/>
      </c>
      <c r="E8" s="33" t="str">
        <f t="shared" si="7"/>
        <v/>
      </c>
      <c r="F8" s="33" t="str">
        <f t="shared" si="7"/>
        <v/>
      </c>
      <c r="G8" s="33" t="str">
        <f t="shared" si="7"/>
        <v/>
      </c>
      <c r="H8" s="33" t="str">
        <f t="shared" si="7"/>
        <v/>
      </c>
      <c r="I8" s="33" t="str">
        <f t="shared" si="7"/>
        <v/>
      </c>
      <c r="J8" s="33" t="str">
        <f t="shared" si="7"/>
        <v/>
      </c>
      <c r="K8" s="33" t="str">
        <f t="shared" si="7"/>
        <v/>
      </c>
      <c r="L8" s="33" t="str">
        <f t="shared" si="7"/>
        <v/>
      </c>
      <c r="M8" s="33" t="str">
        <f t="shared" si="7"/>
        <v/>
      </c>
      <c r="N8" s="33" t="str">
        <f t="shared" si="7"/>
        <v/>
      </c>
      <c r="O8" s="33" t="str">
        <f t="shared" si="7"/>
        <v/>
      </c>
      <c r="P8" s="33" t="str">
        <f t="shared" si="7"/>
        <v/>
      </c>
      <c r="Q8" s="33" t="str">
        <f t="shared" si="7"/>
        <v/>
      </c>
      <c r="R8" s="33" t="str">
        <f t="shared" si="7"/>
        <v/>
      </c>
      <c r="S8" s="33" t="str">
        <f t="shared" si="7"/>
        <v/>
      </c>
      <c r="T8" s="33" t="str">
        <f t="shared" si="7"/>
        <v/>
      </c>
      <c r="U8" s="33" t="str">
        <f t="shared" si="7"/>
        <v/>
      </c>
      <c r="V8" s="33" t="str">
        <f t="shared" si="7"/>
        <v/>
      </c>
      <c r="W8" s="33" t="str">
        <f t="shared" si="7"/>
        <v/>
      </c>
      <c r="X8" s="33" t="str">
        <f t="shared" si="7"/>
        <v/>
      </c>
      <c r="Y8" s="33" t="str">
        <f t="shared" si="7"/>
        <v/>
      </c>
      <c r="Z8" s="33" t="str">
        <f t="shared" si="7"/>
        <v/>
      </c>
      <c r="AA8" s="33" t="str">
        <f t="shared" si="7"/>
        <v/>
      </c>
      <c r="AB8" s="33" t="str">
        <f t="shared" si="7"/>
        <v/>
      </c>
      <c r="AC8" s="33" t="str">
        <f t="shared" si="7"/>
        <v/>
      </c>
      <c r="AD8" s="33" t="str">
        <f t="shared" si="7"/>
        <v/>
      </c>
      <c r="AE8" s="33" t="str">
        <f t="shared" si="7"/>
        <v/>
      </c>
      <c r="AF8" s="33" t="str">
        <f t="shared" si="7"/>
        <v/>
      </c>
      <c r="AG8" s="34" t="str">
        <f t="shared" si="7"/>
        <v/>
      </c>
      <c r="AH8" s="35"/>
      <c r="AI8" s="9"/>
      <c r="AJ8" s="9"/>
      <c r="AK8" s="9"/>
      <c r="AL8" s="306" t="s">
        <v>26</v>
      </c>
      <c r="AM8" s="307"/>
      <c r="AN8" s="36">
        <f>paques+39</f>
        <v>44707</v>
      </c>
      <c r="AO8" s="28">
        <f t="shared" si="1"/>
        <v>4</v>
      </c>
      <c r="AP8" s="29">
        <f t="shared" si="2"/>
        <v>5</v>
      </c>
      <c r="AR8" s="98"/>
      <c r="AS8" s="87"/>
      <c r="AT8" s="87"/>
      <c r="AU8" s="87"/>
      <c r="AV8" s="87"/>
    </row>
    <row r="9" spans="1:48" s="86" customFormat="1" ht="13.8" thickBot="1">
      <c r="A9" s="20">
        <f>AH7</f>
        <v>44652</v>
      </c>
      <c r="B9" s="37" t="s">
        <v>27</v>
      </c>
      <c r="C9" s="22">
        <f>WEEKDAY(AH7)</f>
        <v>6</v>
      </c>
      <c r="D9" s="23">
        <f t="shared" ref="D9:AG9" si="8">WEEKDAY(année+_jr31+IF(BIS,29,28)+_jr31+E1)</f>
        <v>7</v>
      </c>
      <c r="E9" s="23">
        <f t="shared" si="8"/>
        <v>1</v>
      </c>
      <c r="F9" s="23">
        <f t="shared" si="8"/>
        <v>2</v>
      </c>
      <c r="G9" s="23">
        <f t="shared" si="8"/>
        <v>3</v>
      </c>
      <c r="H9" s="23">
        <f t="shared" si="8"/>
        <v>4</v>
      </c>
      <c r="I9" s="23">
        <f t="shared" si="8"/>
        <v>5</v>
      </c>
      <c r="J9" s="23">
        <f t="shared" si="8"/>
        <v>6</v>
      </c>
      <c r="K9" s="23">
        <f t="shared" si="8"/>
        <v>7</v>
      </c>
      <c r="L9" s="23">
        <f t="shared" si="8"/>
        <v>1</v>
      </c>
      <c r="M9" s="23">
        <f t="shared" si="8"/>
        <v>2</v>
      </c>
      <c r="N9" s="23">
        <f t="shared" si="8"/>
        <v>3</v>
      </c>
      <c r="O9" s="23">
        <f t="shared" si="8"/>
        <v>4</v>
      </c>
      <c r="P9" s="23">
        <f t="shared" si="8"/>
        <v>5</v>
      </c>
      <c r="Q9" s="23">
        <f t="shared" si="8"/>
        <v>6</v>
      </c>
      <c r="R9" s="23">
        <f t="shared" si="8"/>
        <v>7</v>
      </c>
      <c r="S9" s="23">
        <f t="shared" si="8"/>
        <v>1</v>
      </c>
      <c r="T9" s="23">
        <f t="shared" si="8"/>
        <v>2</v>
      </c>
      <c r="U9" s="23">
        <f t="shared" si="8"/>
        <v>3</v>
      </c>
      <c r="V9" s="23">
        <f t="shared" si="8"/>
        <v>4</v>
      </c>
      <c r="W9" s="23">
        <f t="shared" si="8"/>
        <v>5</v>
      </c>
      <c r="X9" s="23">
        <f t="shared" si="8"/>
        <v>6</v>
      </c>
      <c r="Y9" s="23">
        <f t="shared" si="8"/>
        <v>7</v>
      </c>
      <c r="Z9" s="23">
        <f t="shared" si="8"/>
        <v>1</v>
      </c>
      <c r="AA9" s="23">
        <f t="shared" si="8"/>
        <v>2</v>
      </c>
      <c r="AB9" s="23">
        <f t="shared" si="8"/>
        <v>3</v>
      </c>
      <c r="AC9" s="23">
        <f t="shared" si="8"/>
        <v>4</v>
      </c>
      <c r="AD9" s="23">
        <f t="shared" si="8"/>
        <v>5</v>
      </c>
      <c r="AE9" s="23">
        <f t="shared" si="8"/>
        <v>6</v>
      </c>
      <c r="AF9" s="23">
        <f t="shared" si="8"/>
        <v>7</v>
      </c>
      <c r="AG9" s="23">
        <f t="shared" si="8"/>
        <v>1</v>
      </c>
      <c r="AH9" s="24">
        <f>AH7+_jr30</f>
        <v>44682</v>
      </c>
      <c r="AI9" s="9"/>
      <c r="AJ9" s="9"/>
      <c r="AK9" s="9"/>
      <c r="AL9" s="310" t="s">
        <v>28</v>
      </c>
      <c r="AM9" s="311"/>
      <c r="AN9" s="27">
        <f>paques+49</f>
        <v>44717</v>
      </c>
      <c r="AO9" s="28">
        <f t="shared" si="1"/>
        <v>7</v>
      </c>
      <c r="AP9" s="29">
        <f t="shared" si="2"/>
        <v>6</v>
      </c>
      <c r="AR9" s="98"/>
      <c r="AS9" s="87"/>
      <c r="AT9" s="87"/>
      <c r="AU9" s="87"/>
      <c r="AV9" s="87"/>
    </row>
    <row r="10" spans="1:48" s="86" customFormat="1" ht="13.8" thickBot="1">
      <c r="A10" s="30"/>
      <c r="B10" s="31"/>
      <c r="C10" s="38" t="str">
        <f>IF(LOOKUP(num_4,feries)=num_4,"X","")</f>
        <v/>
      </c>
      <c r="D10" s="33" t="str">
        <f t="shared" ref="D10:AG10" si="9">IF(LOOKUP(num_4+E1,feries)=num_4+E1,"X","")</f>
        <v/>
      </c>
      <c r="E10" s="33" t="str">
        <f t="shared" si="9"/>
        <v/>
      </c>
      <c r="F10" s="33" t="str">
        <f t="shared" si="9"/>
        <v/>
      </c>
      <c r="G10" s="33" t="str">
        <f t="shared" si="9"/>
        <v/>
      </c>
      <c r="H10" s="33" t="str">
        <f t="shared" si="9"/>
        <v/>
      </c>
      <c r="I10" s="33" t="str">
        <f t="shared" si="9"/>
        <v/>
      </c>
      <c r="J10" s="33" t="str">
        <f t="shared" si="9"/>
        <v/>
      </c>
      <c r="K10" s="33" t="str">
        <f t="shared" si="9"/>
        <v/>
      </c>
      <c r="L10" s="33" t="str">
        <f t="shared" si="9"/>
        <v/>
      </c>
      <c r="M10" s="33" t="str">
        <f t="shared" si="9"/>
        <v/>
      </c>
      <c r="N10" s="33" t="str">
        <f t="shared" si="9"/>
        <v/>
      </c>
      <c r="O10" s="33" t="str">
        <f t="shared" si="9"/>
        <v/>
      </c>
      <c r="P10" s="33" t="str">
        <f t="shared" si="9"/>
        <v/>
      </c>
      <c r="Q10" s="39" t="str">
        <f t="shared" si="9"/>
        <v/>
      </c>
      <c r="R10" s="39" t="str">
        <f t="shared" si="9"/>
        <v/>
      </c>
      <c r="S10" s="33" t="str">
        <f t="shared" si="9"/>
        <v>X</v>
      </c>
      <c r="T10" s="33" t="str">
        <f t="shared" si="9"/>
        <v>X</v>
      </c>
      <c r="U10" s="33" t="str">
        <f t="shared" si="9"/>
        <v/>
      </c>
      <c r="V10" s="33" t="str">
        <f t="shared" si="9"/>
        <v/>
      </c>
      <c r="W10" s="33" t="str">
        <f t="shared" si="9"/>
        <v/>
      </c>
      <c r="X10" s="33" t="str">
        <f t="shared" si="9"/>
        <v/>
      </c>
      <c r="Y10" s="33" t="str">
        <f t="shared" si="9"/>
        <v/>
      </c>
      <c r="Z10" s="33" t="str">
        <f t="shared" si="9"/>
        <v/>
      </c>
      <c r="AA10" s="33" t="str">
        <f t="shared" si="9"/>
        <v/>
      </c>
      <c r="AB10" s="33" t="str">
        <f t="shared" si="9"/>
        <v/>
      </c>
      <c r="AC10" s="33" t="str">
        <f t="shared" si="9"/>
        <v/>
      </c>
      <c r="AD10" s="33" t="str">
        <f t="shared" si="9"/>
        <v/>
      </c>
      <c r="AE10" s="33" t="str">
        <f t="shared" si="9"/>
        <v/>
      </c>
      <c r="AF10" s="33" t="str">
        <f t="shared" si="9"/>
        <v/>
      </c>
      <c r="AG10" s="40" t="str">
        <f t="shared" si="9"/>
        <v>X</v>
      </c>
      <c r="AH10" s="35"/>
      <c r="AI10" s="9"/>
      <c r="AJ10" s="9"/>
      <c r="AK10" s="9"/>
      <c r="AL10" s="306" t="s">
        <v>29</v>
      </c>
      <c r="AM10" s="307"/>
      <c r="AN10" s="36">
        <f>paques+50</f>
        <v>44718</v>
      </c>
      <c r="AO10" s="28">
        <f t="shared" si="1"/>
        <v>1</v>
      </c>
      <c r="AP10" s="29">
        <f t="shared" si="2"/>
        <v>6</v>
      </c>
      <c r="AR10" s="98"/>
      <c r="AS10" s="87"/>
      <c r="AT10" s="87"/>
      <c r="AU10" s="87"/>
      <c r="AV10" s="87"/>
    </row>
    <row r="11" spans="1:48" s="86" customFormat="1" ht="13.8" thickBot="1">
      <c r="A11" s="20">
        <f>AH9</f>
        <v>44682</v>
      </c>
      <c r="B11" s="37" t="s">
        <v>30</v>
      </c>
      <c r="C11" s="22">
        <f>WEEKDAY(AH9)</f>
        <v>1</v>
      </c>
      <c r="D11" s="23">
        <f t="shared" ref="D11:AG11" si="10">WEEKDAY(année+_jr31+IF(BIS,29,28)+_jr31+_jr30+E1)</f>
        <v>2</v>
      </c>
      <c r="E11" s="23">
        <f t="shared" si="10"/>
        <v>3</v>
      </c>
      <c r="F11" s="23">
        <f t="shared" si="10"/>
        <v>4</v>
      </c>
      <c r="G11" s="23">
        <f t="shared" si="10"/>
        <v>5</v>
      </c>
      <c r="H11" s="23">
        <f t="shared" si="10"/>
        <v>6</v>
      </c>
      <c r="I11" s="23">
        <f t="shared" si="10"/>
        <v>7</v>
      </c>
      <c r="J11" s="23">
        <f t="shared" si="10"/>
        <v>1</v>
      </c>
      <c r="K11" s="23">
        <f t="shared" si="10"/>
        <v>2</v>
      </c>
      <c r="L11" s="23">
        <f t="shared" si="10"/>
        <v>3</v>
      </c>
      <c r="M11" s="23">
        <f t="shared" si="10"/>
        <v>4</v>
      </c>
      <c r="N11" s="23">
        <f t="shared" si="10"/>
        <v>5</v>
      </c>
      <c r="O11" s="23">
        <f t="shared" si="10"/>
        <v>6</v>
      </c>
      <c r="P11" s="23">
        <f t="shared" si="10"/>
        <v>7</v>
      </c>
      <c r="Q11" s="23">
        <f t="shared" si="10"/>
        <v>1</v>
      </c>
      <c r="R11" s="23">
        <f t="shared" si="10"/>
        <v>2</v>
      </c>
      <c r="S11" s="23">
        <f t="shared" si="10"/>
        <v>3</v>
      </c>
      <c r="T11" s="23">
        <f t="shared" si="10"/>
        <v>4</v>
      </c>
      <c r="U11" s="23">
        <f t="shared" si="10"/>
        <v>5</v>
      </c>
      <c r="V11" s="23">
        <f t="shared" si="10"/>
        <v>6</v>
      </c>
      <c r="W11" s="23">
        <f t="shared" si="10"/>
        <v>7</v>
      </c>
      <c r="X11" s="23">
        <f t="shared" si="10"/>
        <v>1</v>
      </c>
      <c r="Y11" s="23">
        <f t="shared" si="10"/>
        <v>2</v>
      </c>
      <c r="Z11" s="23">
        <f t="shared" si="10"/>
        <v>3</v>
      </c>
      <c r="AA11" s="23">
        <f t="shared" si="10"/>
        <v>4</v>
      </c>
      <c r="AB11" s="23">
        <f t="shared" si="10"/>
        <v>5</v>
      </c>
      <c r="AC11" s="23">
        <f t="shared" si="10"/>
        <v>6</v>
      </c>
      <c r="AD11" s="23">
        <f t="shared" si="10"/>
        <v>7</v>
      </c>
      <c r="AE11" s="23">
        <f t="shared" si="10"/>
        <v>1</v>
      </c>
      <c r="AF11" s="23">
        <f t="shared" si="10"/>
        <v>2</v>
      </c>
      <c r="AG11" s="23">
        <f t="shared" si="10"/>
        <v>3</v>
      </c>
      <c r="AH11" s="24">
        <f>AH9+_jr31</f>
        <v>44713</v>
      </c>
      <c r="AI11" s="9"/>
      <c r="AJ11" s="9"/>
      <c r="AK11" s="9"/>
      <c r="AL11" s="310" t="s">
        <v>31</v>
      </c>
      <c r="AM11" s="311"/>
      <c r="AN11" s="27">
        <f>DATE(YEAR(année),7,14)</f>
        <v>44756</v>
      </c>
      <c r="AO11" s="28">
        <f t="shared" si="1"/>
        <v>4</v>
      </c>
      <c r="AP11" s="29">
        <f t="shared" si="2"/>
        <v>7</v>
      </c>
      <c r="AR11" s="98"/>
      <c r="AS11" s="87"/>
      <c r="AT11" s="87"/>
      <c r="AU11" s="87"/>
      <c r="AV11" s="87"/>
    </row>
    <row r="12" spans="1:48" s="86" customFormat="1" ht="13.8" thickBot="1">
      <c r="A12" s="30"/>
      <c r="B12" s="31"/>
      <c r="C12" s="32" t="str">
        <f>IF(LOOKUP(num_5,feries)=num_5,"X","")</f>
        <v>X</v>
      </c>
      <c r="D12" s="33" t="str">
        <f t="shared" ref="D12:AG12" si="11">IF(LOOKUP(num_5+E1,feries)=num_5+E1,"X","")</f>
        <v/>
      </c>
      <c r="E12" s="33" t="str">
        <f t="shared" si="11"/>
        <v/>
      </c>
      <c r="F12" s="33" t="str">
        <f t="shared" si="11"/>
        <v/>
      </c>
      <c r="G12" s="33" t="str">
        <f t="shared" si="11"/>
        <v/>
      </c>
      <c r="H12" s="33" t="str">
        <f t="shared" si="11"/>
        <v/>
      </c>
      <c r="I12" s="33" t="str">
        <f t="shared" si="11"/>
        <v/>
      </c>
      <c r="J12" s="39" t="str">
        <f t="shared" si="11"/>
        <v>X</v>
      </c>
      <c r="K12" s="33" t="str">
        <f t="shared" si="11"/>
        <v/>
      </c>
      <c r="L12" s="33" t="str">
        <f t="shared" si="11"/>
        <v/>
      </c>
      <c r="M12" s="33" t="str">
        <f t="shared" si="11"/>
        <v/>
      </c>
      <c r="N12" s="33" t="str">
        <f t="shared" si="11"/>
        <v/>
      </c>
      <c r="O12" s="33" t="str">
        <f t="shared" si="11"/>
        <v/>
      </c>
      <c r="P12" s="33" t="str">
        <f t="shared" si="11"/>
        <v/>
      </c>
      <c r="Q12" s="33" t="str">
        <f t="shared" si="11"/>
        <v/>
      </c>
      <c r="R12" s="33" t="str">
        <f t="shared" si="11"/>
        <v/>
      </c>
      <c r="S12" s="33" t="str">
        <f t="shared" si="11"/>
        <v/>
      </c>
      <c r="T12" s="33" t="str">
        <f t="shared" si="11"/>
        <v/>
      </c>
      <c r="U12" s="33" t="str">
        <f t="shared" si="11"/>
        <v/>
      </c>
      <c r="V12" s="33" t="str">
        <f t="shared" si="11"/>
        <v/>
      </c>
      <c r="W12" s="33" t="str">
        <f t="shared" si="11"/>
        <v/>
      </c>
      <c r="X12" s="33" t="str">
        <f t="shared" si="11"/>
        <v/>
      </c>
      <c r="Y12" s="33" t="str">
        <f t="shared" si="11"/>
        <v/>
      </c>
      <c r="Z12" s="39" t="str">
        <f t="shared" si="11"/>
        <v/>
      </c>
      <c r="AA12" s="33" t="str">
        <f t="shared" si="11"/>
        <v/>
      </c>
      <c r="AB12" s="33" t="str">
        <f t="shared" si="11"/>
        <v>X</v>
      </c>
      <c r="AC12" s="33" t="str">
        <f t="shared" si="11"/>
        <v/>
      </c>
      <c r="AD12" s="33" t="str">
        <f t="shared" si="11"/>
        <v/>
      </c>
      <c r="AE12" s="33" t="str">
        <f t="shared" si="11"/>
        <v/>
      </c>
      <c r="AF12" s="33" t="str">
        <f t="shared" si="11"/>
        <v/>
      </c>
      <c r="AG12" s="34" t="str">
        <f t="shared" si="11"/>
        <v/>
      </c>
      <c r="AH12" s="35"/>
      <c r="AI12" s="9"/>
      <c r="AJ12" s="9"/>
      <c r="AK12" s="9"/>
      <c r="AL12" s="306" t="s">
        <v>32</v>
      </c>
      <c r="AM12" s="307"/>
      <c r="AN12" s="36">
        <f>DATE(YEAR(année),8,15)</f>
        <v>44788</v>
      </c>
      <c r="AO12" s="28">
        <f t="shared" si="1"/>
        <v>1</v>
      </c>
      <c r="AP12" s="29">
        <f t="shared" si="2"/>
        <v>8</v>
      </c>
      <c r="AR12" s="98"/>
      <c r="AS12" s="87"/>
      <c r="AT12" s="87"/>
      <c r="AU12" s="87"/>
      <c r="AV12" s="87"/>
    </row>
    <row r="13" spans="1:48" s="86" customFormat="1" ht="13.8" thickBot="1">
      <c r="A13" s="20">
        <f>AH11</f>
        <v>44713</v>
      </c>
      <c r="B13" s="37" t="s">
        <v>33</v>
      </c>
      <c r="C13" s="22">
        <f>WEEKDAY(AH11)</f>
        <v>4</v>
      </c>
      <c r="D13" s="23">
        <f t="shared" ref="D13:AG13" si="12">WEEKDAY(année+_jr31+IF(BIS,29,28)+_jr31+_jr30+_jr31+E1)</f>
        <v>5</v>
      </c>
      <c r="E13" s="23">
        <f t="shared" si="12"/>
        <v>6</v>
      </c>
      <c r="F13" s="23">
        <f t="shared" si="12"/>
        <v>7</v>
      </c>
      <c r="G13" s="23">
        <f t="shared" si="12"/>
        <v>1</v>
      </c>
      <c r="H13" s="23">
        <f t="shared" si="12"/>
        <v>2</v>
      </c>
      <c r="I13" s="23">
        <f t="shared" si="12"/>
        <v>3</v>
      </c>
      <c r="J13" s="23">
        <f t="shared" si="12"/>
        <v>4</v>
      </c>
      <c r="K13" s="23">
        <f t="shared" si="12"/>
        <v>5</v>
      </c>
      <c r="L13" s="23">
        <f t="shared" si="12"/>
        <v>6</v>
      </c>
      <c r="M13" s="23">
        <f t="shared" si="12"/>
        <v>7</v>
      </c>
      <c r="N13" s="23">
        <f t="shared" si="12"/>
        <v>1</v>
      </c>
      <c r="O13" s="23">
        <f t="shared" si="12"/>
        <v>2</v>
      </c>
      <c r="P13" s="23">
        <f t="shared" si="12"/>
        <v>3</v>
      </c>
      <c r="Q13" s="23">
        <f t="shared" si="12"/>
        <v>4</v>
      </c>
      <c r="R13" s="23">
        <f t="shared" si="12"/>
        <v>5</v>
      </c>
      <c r="S13" s="23">
        <f t="shared" si="12"/>
        <v>6</v>
      </c>
      <c r="T13" s="23">
        <f t="shared" si="12"/>
        <v>7</v>
      </c>
      <c r="U13" s="23">
        <f t="shared" si="12"/>
        <v>1</v>
      </c>
      <c r="V13" s="23">
        <f t="shared" si="12"/>
        <v>2</v>
      </c>
      <c r="W13" s="23">
        <f t="shared" si="12"/>
        <v>3</v>
      </c>
      <c r="X13" s="23">
        <f t="shared" si="12"/>
        <v>4</v>
      </c>
      <c r="Y13" s="23">
        <f t="shared" si="12"/>
        <v>5</v>
      </c>
      <c r="Z13" s="23">
        <f t="shared" si="12"/>
        <v>6</v>
      </c>
      <c r="AA13" s="23">
        <f t="shared" si="12"/>
        <v>7</v>
      </c>
      <c r="AB13" s="23">
        <f t="shared" si="12"/>
        <v>1</v>
      </c>
      <c r="AC13" s="23">
        <f t="shared" si="12"/>
        <v>2</v>
      </c>
      <c r="AD13" s="23">
        <f t="shared" si="12"/>
        <v>3</v>
      </c>
      <c r="AE13" s="23">
        <f t="shared" si="12"/>
        <v>4</v>
      </c>
      <c r="AF13" s="23">
        <f t="shared" si="12"/>
        <v>5</v>
      </c>
      <c r="AG13" s="23">
        <f t="shared" si="12"/>
        <v>6</v>
      </c>
      <c r="AH13" s="24">
        <f>AH11+_jr30</f>
        <v>44743</v>
      </c>
      <c r="AI13" s="9"/>
      <c r="AJ13" s="9"/>
      <c r="AK13" s="9"/>
      <c r="AL13" s="310" t="s">
        <v>34</v>
      </c>
      <c r="AM13" s="311"/>
      <c r="AN13" s="27">
        <f>DATE(YEAR(année),11,1)</f>
        <v>44866</v>
      </c>
      <c r="AO13" s="28">
        <f t="shared" si="1"/>
        <v>2</v>
      </c>
      <c r="AP13" s="29">
        <f t="shared" si="2"/>
        <v>11</v>
      </c>
      <c r="AR13" s="98"/>
      <c r="AS13" s="87"/>
      <c r="AT13" s="87"/>
      <c r="AU13" s="87"/>
      <c r="AV13" s="87"/>
    </row>
    <row r="14" spans="1:48" s="86" customFormat="1" ht="13.8" thickBot="1">
      <c r="A14" s="30"/>
      <c r="B14" s="31"/>
      <c r="C14" s="38" t="str">
        <f>IF(LOOKUP(num_6,feries)=num_6,"X","")</f>
        <v/>
      </c>
      <c r="D14" s="33" t="str">
        <f t="shared" ref="D14:AG14" si="13">IF(LOOKUP(num_6+E1,feries)=num_6+E1,"X","")</f>
        <v/>
      </c>
      <c r="E14" s="39" t="str">
        <f t="shared" si="13"/>
        <v/>
      </c>
      <c r="F14" s="39" t="str">
        <f t="shared" si="13"/>
        <v/>
      </c>
      <c r="G14" s="33" t="str">
        <f t="shared" si="13"/>
        <v>X</v>
      </c>
      <c r="H14" s="33" t="str">
        <f t="shared" si="13"/>
        <v>X</v>
      </c>
      <c r="I14" s="33" t="str">
        <f t="shared" si="13"/>
        <v/>
      </c>
      <c r="J14" s="33" t="str">
        <f t="shared" si="13"/>
        <v/>
      </c>
      <c r="K14" s="33" t="str">
        <f t="shared" si="13"/>
        <v/>
      </c>
      <c r="L14" s="33" t="str">
        <f t="shared" si="13"/>
        <v/>
      </c>
      <c r="M14" s="33" t="str">
        <f t="shared" si="13"/>
        <v/>
      </c>
      <c r="N14" s="33" t="str">
        <f t="shared" si="13"/>
        <v/>
      </c>
      <c r="O14" s="33" t="str">
        <f t="shared" si="13"/>
        <v/>
      </c>
      <c r="P14" s="33" t="str">
        <f t="shared" si="13"/>
        <v/>
      </c>
      <c r="Q14" s="33" t="str">
        <f t="shared" si="13"/>
        <v/>
      </c>
      <c r="R14" s="33" t="str">
        <f t="shared" si="13"/>
        <v/>
      </c>
      <c r="S14" s="33" t="str">
        <f t="shared" si="13"/>
        <v/>
      </c>
      <c r="T14" s="33" t="str">
        <f t="shared" si="13"/>
        <v/>
      </c>
      <c r="U14" s="33" t="str">
        <f t="shared" si="13"/>
        <v/>
      </c>
      <c r="V14" s="33" t="str">
        <f t="shared" si="13"/>
        <v/>
      </c>
      <c r="W14" s="33" t="str">
        <f t="shared" si="13"/>
        <v/>
      </c>
      <c r="X14" s="33" t="str">
        <f t="shared" si="13"/>
        <v/>
      </c>
      <c r="Y14" s="33" t="str">
        <f t="shared" si="13"/>
        <v/>
      </c>
      <c r="Z14" s="33" t="str">
        <f t="shared" si="13"/>
        <v/>
      </c>
      <c r="AA14" s="33" t="str">
        <f t="shared" si="13"/>
        <v/>
      </c>
      <c r="AB14" s="33" t="str">
        <f t="shared" si="13"/>
        <v/>
      </c>
      <c r="AC14" s="33" t="str">
        <f t="shared" si="13"/>
        <v/>
      </c>
      <c r="AD14" s="33" t="str">
        <f t="shared" si="13"/>
        <v/>
      </c>
      <c r="AE14" s="33" t="str">
        <f t="shared" si="13"/>
        <v/>
      </c>
      <c r="AF14" s="33" t="str">
        <f t="shared" si="13"/>
        <v/>
      </c>
      <c r="AG14" s="34" t="str">
        <f t="shared" si="13"/>
        <v/>
      </c>
      <c r="AH14" s="35"/>
      <c r="AI14" s="9"/>
      <c r="AJ14" s="9"/>
      <c r="AK14" s="9"/>
      <c r="AL14" s="306" t="s">
        <v>35</v>
      </c>
      <c r="AM14" s="307"/>
      <c r="AN14" s="36">
        <f>DATE(YEAR(année),11,11)</f>
        <v>44876</v>
      </c>
      <c r="AO14" s="28">
        <f t="shared" si="1"/>
        <v>5</v>
      </c>
      <c r="AP14" s="29">
        <f t="shared" si="2"/>
        <v>11</v>
      </c>
      <c r="AR14" s="87"/>
      <c r="AS14" s="87"/>
      <c r="AT14" s="87"/>
      <c r="AU14" s="87"/>
      <c r="AV14" s="87"/>
    </row>
    <row r="15" spans="1:48" s="86" customFormat="1" ht="13.8" thickBot="1">
      <c r="A15" s="20">
        <f>AH13</f>
        <v>44743</v>
      </c>
      <c r="B15" s="37" t="s">
        <v>36</v>
      </c>
      <c r="C15" s="22">
        <f>WEEKDAY(AH13)</f>
        <v>6</v>
      </c>
      <c r="D15" s="23">
        <f t="shared" ref="D15:AG15" si="14">WEEKDAY(année+_jr31+IF(BIS,29,28)+_jr31+_jr30+_jr31+_jr30+E1)</f>
        <v>7</v>
      </c>
      <c r="E15" s="23">
        <f t="shared" si="14"/>
        <v>1</v>
      </c>
      <c r="F15" s="23">
        <f t="shared" si="14"/>
        <v>2</v>
      </c>
      <c r="G15" s="23">
        <f t="shared" si="14"/>
        <v>3</v>
      </c>
      <c r="H15" s="23">
        <f t="shared" si="14"/>
        <v>4</v>
      </c>
      <c r="I15" s="23">
        <f t="shared" si="14"/>
        <v>5</v>
      </c>
      <c r="J15" s="23">
        <f t="shared" si="14"/>
        <v>6</v>
      </c>
      <c r="K15" s="23">
        <f t="shared" si="14"/>
        <v>7</v>
      </c>
      <c r="L15" s="23">
        <f t="shared" si="14"/>
        <v>1</v>
      </c>
      <c r="M15" s="23">
        <f t="shared" si="14"/>
        <v>2</v>
      </c>
      <c r="N15" s="23">
        <f t="shared" si="14"/>
        <v>3</v>
      </c>
      <c r="O15" s="23">
        <f t="shared" si="14"/>
        <v>4</v>
      </c>
      <c r="P15" s="23">
        <f t="shared" si="14"/>
        <v>5</v>
      </c>
      <c r="Q15" s="23">
        <f t="shared" si="14"/>
        <v>6</v>
      </c>
      <c r="R15" s="23">
        <f t="shared" si="14"/>
        <v>7</v>
      </c>
      <c r="S15" s="23">
        <f t="shared" si="14"/>
        <v>1</v>
      </c>
      <c r="T15" s="23">
        <f t="shared" si="14"/>
        <v>2</v>
      </c>
      <c r="U15" s="23">
        <f t="shared" si="14"/>
        <v>3</v>
      </c>
      <c r="V15" s="23">
        <f t="shared" si="14"/>
        <v>4</v>
      </c>
      <c r="W15" s="23">
        <f t="shared" si="14"/>
        <v>5</v>
      </c>
      <c r="X15" s="23">
        <f t="shared" si="14"/>
        <v>6</v>
      </c>
      <c r="Y15" s="23">
        <f t="shared" si="14"/>
        <v>7</v>
      </c>
      <c r="Z15" s="23">
        <f t="shared" si="14"/>
        <v>1</v>
      </c>
      <c r="AA15" s="23">
        <f t="shared" si="14"/>
        <v>2</v>
      </c>
      <c r="AB15" s="23">
        <f t="shared" si="14"/>
        <v>3</v>
      </c>
      <c r="AC15" s="23">
        <f t="shared" si="14"/>
        <v>4</v>
      </c>
      <c r="AD15" s="23">
        <f t="shared" si="14"/>
        <v>5</v>
      </c>
      <c r="AE15" s="23">
        <f t="shared" si="14"/>
        <v>6</v>
      </c>
      <c r="AF15" s="23">
        <f t="shared" si="14"/>
        <v>7</v>
      </c>
      <c r="AG15" s="23">
        <f t="shared" si="14"/>
        <v>1</v>
      </c>
      <c r="AH15" s="24">
        <f>AH13+_jr31</f>
        <v>44774</v>
      </c>
      <c r="AI15" s="9"/>
      <c r="AJ15" s="9"/>
      <c r="AK15" s="9"/>
      <c r="AL15" s="308" t="s">
        <v>37</v>
      </c>
      <c r="AM15" s="309"/>
      <c r="AN15" s="41">
        <f>DATE(YEAR(année),12,25)</f>
        <v>44920</v>
      </c>
      <c r="AO15" s="42">
        <f t="shared" si="1"/>
        <v>7</v>
      </c>
      <c r="AP15" s="43">
        <f t="shared" si="2"/>
        <v>12</v>
      </c>
      <c r="AR15" s="87"/>
      <c r="AS15" s="87"/>
      <c r="AT15" s="87"/>
      <c r="AU15" s="87"/>
      <c r="AV15" s="87"/>
    </row>
    <row r="16" spans="1:48" s="86" customFormat="1" ht="13.8" thickBot="1">
      <c r="A16" s="30"/>
      <c r="B16" s="31"/>
      <c r="C16" s="38" t="str">
        <f>IF(LOOKUP(num_7,feries)=num_7,"X","")</f>
        <v/>
      </c>
      <c r="D16" s="33" t="str">
        <f t="shared" ref="D16:AG16" si="15">IF(LOOKUP(num_7+E1,feries)=num_7+E1,"X","")</f>
        <v/>
      </c>
      <c r="E16" s="33" t="str">
        <f t="shared" si="15"/>
        <v/>
      </c>
      <c r="F16" s="33" t="str">
        <f t="shared" si="15"/>
        <v/>
      </c>
      <c r="G16" s="33" t="str">
        <f t="shared" si="15"/>
        <v/>
      </c>
      <c r="H16" s="33" t="str">
        <f t="shared" si="15"/>
        <v/>
      </c>
      <c r="I16" s="33" t="str">
        <f t="shared" si="15"/>
        <v/>
      </c>
      <c r="J16" s="33" t="str">
        <f t="shared" si="15"/>
        <v/>
      </c>
      <c r="K16" s="33" t="str">
        <f t="shared" si="15"/>
        <v/>
      </c>
      <c r="L16" s="33" t="str">
        <f t="shared" si="15"/>
        <v/>
      </c>
      <c r="M16" s="33" t="str">
        <f t="shared" si="15"/>
        <v/>
      </c>
      <c r="N16" s="33" t="str">
        <f t="shared" si="15"/>
        <v/>
      </c>
      <c r="O16" s="33" t="str">
        <f t="shared" si="15"/>
        <v/>
      </c>
      <c r="P16" s="39" t="str">
        <f t="shared" si="15"/>
        <v>X</v>
      </c>
      <c r="Q16" s="33" t="str">
        <f t="shared" si="15"/>
        <v/>
      </c>
      <c r="R16" s="33" t="str">
        <f t="shared" si="15"/>
        <v/>
      </c>
      <c r="S16" s="33" t="str">
        <f t="shared" si="15"/>
        <v/>
      </c>
      <c r="T16" s="33" t="str">
        <f t="shared" si="15"/>
        <v/>
      </c>
      <c r="U16" s="33" t="str">
        <f t="shared" si="15"/>
        <v/>
      </c>
      <c r="V16" s="33" t="str">
        <f t="shared" si="15"/>
        <v/>
      </c>
      <c r="W16" s="33" t="str">
        <f t="shared" si="15"/>
        <v/>
      </c>
      <c r="X16" s="33" t="str">
        <f t="shared" si="15"/>
        <v/>
      </c>
      <c r="Y16" s="33" t="str">
        <f t="shared" si="15"/>
        <v/>
      </c>
      <c r="Z16" s="33" t="str">
        <f t="shared" si="15"/>
        <v/>
      </c>
      <c r="AA16" s="33" t="str">
        <f t="shared" si="15"/>
        <v/>
      </c>
      <c r="AB16" s="33" t="str">
        <f t="shared" si="15"/>
        <v/>
      </c>
      <c r="AC16" s="33" t="str">
        <f t="shared" si="15"/>
        <v/>
      </c>
      <c r="AD16" s="33" t="str">
        <f t="shared" si="15"/>
        <v/>
      </c>
      <c r="AE16" s="33" t="str">
        <f t="shared" si="15"/>
        <v/>
      </c>
      <c r="AF16" s="33" t="str">
        <f t="shared" si="15"/>
        <v/>
      </c>
      <c r="AG16" s="34" t="str">
        <f t="shared" si="15"/>
        <v/>
      </c>
      <c r="AH16" s="35"/>
      <c r="AI16" s="9"/>
      <c r="AJ16" s="9"/>
      <c r="AK16" s="9"/>
      <c r="AL16" s="9"/>
      <c r="AM16" s="9"/>
      <c r="AN16" s="9"/>
      <c r="AO16" s="9"/>
      <c r="AP16" s="9"/>
    </row>
    <row r="17" spans="1:42" s="86" customFormat="1" ht="13.8" thickBot="1">
      <c r="A17" s="20">
        <f>AH15</f>
        <v>44774</v>
      </c>
      <c r="B17" s="37" t="s">
        <v>38</v>
      </c>
      <c r="C17" s="22">
        <f>WEEKDAY(AH15)</f>
        <v>2</v>
      </c>
      <c r="D17" s="23">
        <f t="shared" ref="D17:AG17" si="16">WEEKDAY(année+_jr31+IF(BIS,29,28)+_jr31+_jr30+_jr31+_jr30+_jr31+E1)</f>
        <v>3</v>
      </c>
      <c r="E17" s="23">
        <f t="shared" si="16"/>
        <v>4</v>
      </c>
      <c r="F17" s="23">
        <f t="shared" si="16"/>
        <v>5</v>
      </c>
      <c r="G17" s="23">
        <f t="shared" si="16"/>
        <v>6</v>
      </c>
      <c r="H17" s="23">
        <f t="shared" si="16"/>
        <v>7</v>
      </c>
      <c r="I17" s="23">
        <f t="shared" si="16"/>
        <v>1</v>
      </c>
      <c r="J17" s="23">
        <f t="shared" si="16"/>
        <v>2</v>
      </c>
      <c r="K17" s="23">
        <f t="shared" si="16"/>
        <v>3</v>
      </c>
      <c r="L17" s="23">
        <f t="shared" si="16"/>
        <v>4</v>
      </c>
      <c r="M17" s="23">
        <f t="shared" si="16"/>
        <v>5</v>
      </c>
      <c r="N17" s="23">
        <f t="shared" si="16"/>
        <v>6</v>
      </c>
      <c r="O17" s="23">
        <f t="shared" si="16"/>
        <v>7</v>
      </c>
      <c r="P17" s="23">
        <f t="shared" si="16"/>
        <v>1</v>
      </c>
      <c r="Q17" s="23">
        <f t="shared" si="16"/>
        <v>2</v>
      </c>
      <c r="R17" s="23">
        <f t="shared" si="16"/>
        <v>3</v>
      </c>
      <c r="S17" s="23">
        <f t="shared" si="16"/>
        <v>4</v>
      </c>
      <c r="T17" s="23">
        <f t="shared" si="16"/>
        <v>5</v>
      </c>
      <c r="U17" s="23">
        <f t="shared" si="16"/>
        <v>6</v>
      </c>
      <c r="V17" s="23">
        <f t="shared" si="16"/>
        <v>7</v>
      </c>
      <c r="W17" s="23">
        <f t="shared" si="16"/>
        <v>1</v>
      </c>
      <c r="X17" s="23">
        <f t="shared" si="16"/>
        <v>2</v>
      </c>
      <c r="Y17" s="23">
        <f t="shared" si="16"/>
        <v>3</v>
      </c>
      <c r="Z17" s="23">
        <f t="shared" si="16"/>
        <v>4</v>
      </c>
      <c r="AA17" s="23">
        <f t="shared" si="16"/>
        <v>5</v>
      </c>
      <c r="AB17" s="23">
        <f t="shared" si="16"/>
        <v>6</v>
      </c>
      <c r="AC17" s="23">
        <f t="shared" si="16"/>
        <v>7</v>
      </c>
      <c r="AD17" s="23">
        <f t="shared" si="16"/>
        <v>1</v>
      </c>
      <c r="AE17" s="23">
        <f t="shared" si="16"/>
        <v>2</v>
      </c>
      <c r="AF17" s="23">
        <f t="shared" si="16"/>
        <v>3</v>
      </c>
      <c r="AG17" s="23">
        <f t="shared" si="16"/>
        <v>4</v>
      </c>
      <c r="AH17" s="24">
        <f>AH15+_jr31</f>
        <v>44805</v>
      </c>
      <c r="AI17" s="9"/>
      <c r="AJ17" s="9"/>
      <c r="AK17" s="9"/>
      <c r="AL17" s="9"/>
      <c r="AM17" s="9"/>
      <c r="AN17" s="9"/>
      <c r="AO17" s="9"/>
      <c r="AP17" s="9"/>
    </row>
    <row r="18" spans="1:42" s="86" customFormat="1" ht="13.8" thickBot="1">
      <c r="A18" s="30"/>
      <c r="B18" s="31"/>
      <c r="C18" s="38" t="str">
        <f>IF(LOOKUP(num_8,feries)=num_8,"X","")</f>
        <v/>
      </c>
      <c r="D18" s="33" t="str">
        <f t="shared" ref="D18:AG18" si="17">IF(LOOKUP(num_8+E1,feries)=num_8+E1,"X","")</f>
        <v/>
      </c>
      <c r="E18" s="33" t="str">
        <f t="shared" si="17"/>
        <v/>
      </c>
      <c r="F18" s="33" t="str">
        <f t="shared" si="17"/>
        <v/>
      </c>
      <c r="G18" s="33" t="str">
        <f t="shared" si="17"/>
        <v/>
      </c>
      <c r="H18" s="33" t="str">
        <f t="shared" si="17"/>
        <v/>
      </c>
      <c r="I18" s="33" t="str">
        <f t="shared" si="17"/>
        <v/>
      </c>
      <c r="J18" s="33" t="str">
        <f t="shared" si="17"/>
        <v/>
      </c>
      <c r="K18" s="33" t="str">
        <f t="shared" si="17"/>
        <v/>
      </c>
      <c r="L18" s="33" t="str">
        <f t="shared" si="17"/>
        <v/>
      </c>
      <c r="M18" s="33" t="str">
        <f t="shared" si="17"/>
        <v/>
      </c>
      <c r="N18" s="33" t="str">
        <f t="shared" si="17"/>
        <v/>
      </c>
      <c r="O18" s="33" t="str">
        <f t="shared" si="17"/>
        <v/>
      </c>
      <c r="P18" s="33" t="str">
        <f t="shared" si="17"/>
        <v/>
      </c>
      <c r="Q18" s="39" t="str">
        <f t="shared" si="17"/>
        <v>X</v>
      </c>
      <c r="R18" s="33" t="str">
        <f t="shared" si="17"/>
        <v/>
      </c>
      <c r="S18" s="33" t="str">
        <f t="shared" si="17"/>
        <v/>
      </c>
      <c r="T18" s="33" t="str">
        <f t="shared" si="17"/>
        <v/>
      </c>
      <c r="U18" s="33" t="str">
        <f t="shared" si="17"/>
        <v/>
      </c>
      <c r="V18" s="33" t="str">
        <f t="shared" si="17"/>
        <v/>
      </c>
      <c r="W18" s="33" t="str">
        <f t="shared" si="17"/>
        <v/>
      </c>
      <c r="X18" s="33" t="str">
        <f t="shared" si="17"/>
        <v/>
      </c>
      <c r="Y18" s="33" t="str">
        <f t="shared" si="17"/>
        <v/>
      </c>
      <c r="Z18" s="33" t="str">
        <f t="shared" si="17"/>
        <v/>
      </c>
      <c r="AA18" s="33" t="str">
        <f t="shared" si="17"/>
        <v/>
      </c>
      <c r="AB18" s="33" t="str">
        <f t="shared" si="17"/>
        <v/>
      </c>
      <c r="AC18" s="33" t="str">
        <f t="shared" si="17"/>
        <v/>
      </c>
      <c r="AD18" s="33" t="str">
        <f t="shared" si="17"/>
        <v/>
      </c>
      <c r="AE18" s="33" t="str">
        <f t="shared" si="17"/>
        <v/>
      </c>
      <c r="AF18" s="33" t="str">
        <f t="shared" si="17"/>
        <v/>
      </c>
      <c r="AG18" s="34" t="str">
        <f t="shared" si="17"/>
        <v/>
      </c>
      <c r="AH18" s="35"/>
      <c r="AI18" s="9"/>
      <c r="AJ18" s="9"/>
      <c r="AK18" s="9"/>
      <c r="AL18" s="9"/>
      <c r="AM18" s="9"/>
      <c r="AN18" s="9"/>
      <c r="AO18" s="9"/>
      <c r="AP18" s="9"/>
    </row>
    <row r="19" spans="1:42" s="86" customFormat="1" ht="13.8" thickBot="1">
      <c r="A19" s="20">
        <f>AH17</f>
        <v>44805</v>
      </c>
      <c r="B19" s="37" t="s">
        <v>39</v>
      </c>
      <c r="C19" s="22">
        <f>WEEKDAY(AH17)</f>
        <v>5</v>
      </c>
      <c r="D19" s="23">
        <f t="shared" ref="D19:AG19" si="18">WEEKDAY(année+_jr31+IF(BIS,29,28)+_jr31+_jr30+_jr31+_jr30+_jr31+_jr31+E1)</f>
        <v>6</v>
      </c>
      <c r="E19" s="23">
        <f t="shared" si="18"/>
        <v>7</v>
      </c>
      <c r="F19" s="23">
        <f t="shared" si="18"/>
        <v>1</v>
      </c>
      <c r="G19" s="23">
        <f t="shared" si="18"/>
        <v>2</v>
      </c>
      <c r="H19" s="23">
        <f t="shared" si="18"/>
        <v>3</v>
      </c>
      <c r="I19" s="23">
        <f t="shared" si="18"/>
        <v>4</v>
      </c>
      <c r="J19" s="23">
        <f t="shared" si="18"/>
        <v>5</v>
      </c>
      <c r="K19" s="23">
        <f t="shared" si="18"/>
        <v>6</v>
      </c>
      <c r="L19" s="23">
        <f t="shared" si="18"/>
        <v>7</v>
      </c>
      <c r="M19" s="23">
        <f t="shared" si="18"/>
        <v>1</v>
      </c>
      <c r="N19" s="23">
        <f t="shared" si="18"/>
        <v>2</v>
      </c>
      <c r="O19" s="23">
        <f t="shared" si="18"/>
        <v>3</v>
      </c>
      <c r="P19" s="23">
        <f t="shared" si="18"/>
        <v>4</v>
      </c>
      <c r="Q19" s="23">
        <f t="shared" si="18"/>
        <v>5</v>
      </c>
      <c r="R19" s="23">
        <f t="shared" si="18"/>
        <v>6</v>
      </c>
      <c r="S19" s="23">
        <f t="shared" si="18"/>
        <v>7</v>
      </c>
      <c r="T19" s="23">
        <f t="shared" si="18"/>
        <v>1</v>
      </c>
      <c r="U19" s="23">
        <f t="shared" si="18"/>
        <v>2</v>
      </c>
      <c r="V19" s="23">
        <f t="shared" si="18"/>
        <v>3</v>
      </c>
      <c r="W19" s="23">
        <f t="shared" si="18"/>
        <v>4</v>
      </c>
      <c r="X19" s="23">
        <f t="shared" si="18"/>
        <v>5</v>
      </c>
      <c r="Y19" s="23">
        <f t="shared" si="18"/>
        <v>6</v>
      </c>
      <c r="Z19" s="23">
        <f t="shared" si="18"/>
        <v>7</v>
      </c>
      <c r="AA19" s="23">
        <f t="shared" si="18"/>
        <v>1</v>
      </c>
      <c r="AB19" s="23">
        <f t="shared" si="18"/>
        <v>2</v>
      </c>
      <c r="AC19" s="23">
        <f t="shared" si="18"/>
        <v>3</v>
      </c>
      <c r="AD19" s="23">
        <f t="shared" si="18"/>
        <v>4</v>
      </c>
      <c r="AE19" s="23">
        <f t="shared" si="18"/>
        <v>5</v>
      </c>
      <c r="AF19" s="23">
        <f t="shared" si="18"/>
        <v>6</v>
      </c>
      <c r="AG19" s="23">
        <f t="shared" si="18"/>
        <v>7</v>
      </c>
      <c r="AH19" s="24">
        <f>AH17+_jr30</f>
        <v>44835</v>
      </c>
      <c r="AI19" s="9"/>
      <c r="AJ19" s="9"/>
      <c r="AK19" s="9"/>
      <c r="AL19" s="9"/>
      <c r="AM19" s="9"/>
      <c r="AN19" s="9"/>
      <c r="AO19" s="9"/>
      <c r="AP19" s="9"/>
    </row>
    <row r="20" spans="1:42" s="86" customFormat="1" ht="13.8" thickBot="1">
      <c r="A20" s="30"/>
      <c r="B20" s="31"/>
      <c r="C20" s="38" t="str">
        <f>IF(LOOKUP(num_9,feries)=num_9,"X","")</f>
        <v/>
      </c>
      <c r="D20" s="33" t="str">
        <f t="shared" ref="D20:AG20" si="19">IF(LOOKUP(num_9+E1,feries)=num_9+E1,"X","")</f>
        <v/>
      </c>
      <c r="E20" s="33" t="str">
        <f t="shared" si="19"/>
        <v/>
      </c>
      <c r="F20" s="33" t="str">
        <f t="shared" si="19"/>
        <v/>
      </c>
      <c r="G20" s="33" t="str">
        <f t="shared" si="19"/>
        <v/>
      </c>
      <c r="H20" s="33" t="str">
        <f t="shared" si="19"/>
        <v/>
      </c>
      <c r="I20" s="33" t="str">
        <f t="shared" si="19"/>
        <v/>
      </c>
      <c r="J20" s="33" t="str">
        <f t="shared" si="19"/>
        <v/>
      </c>
      <c r="K20" s="33" t="str">
        <f t="shared" si="19"/>
        <v/>
      </c>
      <c r="L20" s="33" t="str">
        <f t="shared" si="19"/>
        <v/>
      </c>
      <c r="M20" s="33" t="str">
        <f t="shared" si="19"/>
        <v/>
      </c>
      <c r="N20" s="33" t="str">
        <f t="shared" si="19"/>
        <v/>
      </c>
      <c r="O20" s="33" t="str">
        <f t="shared" si="19"/>
        <v/>
      </c>
      <c r="P20" s="33" t="str">
        <f t="shared" si="19"/>
        <v/>
      </c>
      <c r="Q20" s="33" t="str">
        <f t="shared" si="19"/>
        <v/>
      </c>
      <c r="R20" s="33" t="str">
        <f t="shared" si="19"/>
        <v/>
      </c>
      <c r="S20" s="33" t="str">
        <f t="shared" si="19"/>
        <v/>
      </c>
      <c r="T20" s="33" t="str">
        <f t="shared" si="19"/>
        <v/>
      </c>
      <c r="U20" s="33" t="str">
        <f t="shared" si="19"/>
        <v/>
      </c>
      <c r="V20" s="33" t="str">
        <f t="shared" si="19"/>
        <v/>
      </c>
      <c r="W20" s="33" t="str">
        <f t="shared" si="19"/>
        <v/>
      </c>
      <c r="X20" s="33" t="str">
        <f t="shared" si="19"/>
        <v/>
      </c>
      <c r="Y20" s="33" t="str">
        <f t="shared" si="19"/>
        <v/>
      </c>
      <c r="Z20" s="33" t="str">
        <f t="shared" si="19"/>
        <v/>
      </c>
      <c r="AA20" s="33" t="str">
        <f t="shared" si="19"/>
        <v/>
      </c>
      <c r="AB20" s="33" t="str">
        <f t="shared" si="19"/>
        <v/>
      </c>
      <c r="AC20" s="33" t="str">
        <f t="shared" si="19"/>
        <v/>
      </c>
      <c r="AD20" s="33" t="str">
        <f t="shared" si="19"/>
        <v/>
      </c>
      <c r="AE20" s="33" t="str">
        <f t="shared" si="19"/>
        <v/>
      </c>
      <c r="AF20" s="33" t="str">
        <f t="shared" si="19"/>
        <v/>
      </c>
      <c r="AG20" s="34" t="str">
        <f t="shared" si="19"/>
        <v/>
      </c>
      <c r="AH20" s="35"/>
      <c r="AI20" s="9"/>
      <c r="AJ20" s="9"/>
      <c r="AK20" s="9"/>
      <c r="AL20" s="9"/>
      <c r="AM20" s="9"/>
      <c r="AN20" s="9"/>
      <c r="AO20" s="9"/>
      <c r="AP20" s="9"/>
    </row>
    <row r="21" spans="1:42" s="86" customFormat="1" ht="13.8" thickBot="1">
      <c r="A21" s="20">
        <f>AH19</f>
        <v>44835</v>
      </c>
      <c r="B21" s="37" t="s">
        <v>40</v>
      </c>
      <c r="C21" s="22">
        <f>WEEKDAY(AH19)</f>
        <v>7</v>
      </c>
      <c r="D21" s="23">
        <f t="shared" ref="D21:AG21" si="20">WEEKDAY(année+_jr31+IF(BIS,29,28)+_jr31+_jr30+_jr31+_jr30+_jr31+_jr31+_jr30+E1)</f>
        <v>1</v>
      </c>
      <c r="E21" s="23">
        <f t="shared" si="20"/>
        <v>2</v>
      </c>
      <c r="F21" s="23">
        <f t="shared" si="20"/>
        <v>3</v>
      </c>
      <c r="G21" s="23">
        <f t="shared" si="20"/>
        <v>4</v>
      </c>
      <c r="H21" s="23">
        <f t="shared" si="20"/>
        <v>5</v>
      </c>
      <c r="I21" s="23">
        <f t="shared" si="20"/>
        <v>6</v>
      </c>
      <c r="J21" s="23">
        <f t="shared" si="20"/>
        <v>7</v>
      </c>
      <c r="K21" s="23">
        <f t="shared" si="20"/>
        <v>1</v>
      </c>
      <c r="L21" s="23">
        <f t="shared" si="20"/>
        <v>2</v>
      </c>
      <c r="M21" s="23">
        <f t="shared" si="20"/>
        <v>3</v>
      </c>
      <c r="N21" s="23">
        <f t="shared" si="20"/>
        <v>4</v>
      </c>
      <c r="O21" s="23">
        <f t="shared" si="20"/>
        <v>5</v>
      </c>
      <c r="P21" s="23">
        <f t="shared" si="20"/>
        <v>6</v>
      </c>
      <c r="Q21" s="23">
        <f t="shared" si="20"/>
        <v>7</v>
      </c>
      <c r="R21" s="23">
        <f t="shared" si="20"/>
        <v>1</v>
      </c>
      <c r="S21" s="23">
        <f t="shared" si="20"/>
        <v>2</v>
      </c>
      <c r="T21" s="23">
        <f t="shared" si="20"/>
        <v>3</v>
      </c>
      <c r="U21" s="23">
        <f t="shared" si="20"/>
        <v>4</v>
      </c>
      <c r="V21" s="23">
        <f t="shared" si="20"/>
        <v>5</v>
      </c>
      <c r="W21" s="23">
        <f t="shared" si="20"/>
        <v>6</v>
      </c>
      <c r="X21" s="23">
        <f t="shared" si="20"/>
        <v>7</v>
      </c>
      <c r="Y21" s="23">
        <f t="shared" si="20"/>
        <v>1</v>
      </c>
      <c r="Z21" s="23">
        <f t="shared" si="20"/>
        <v>2</v>
      </c>
      <c r="AA21" s="23">
        <f t="shared" si="20"/>
        <v>3</v>
      </c>
      <c r="AB21" s="23">
        <f t="shared" si="20"/>
        <v>4</v>
      </c>
      <c r="AC21" s="23">
        <f t="shared" si="20"/>
        <v>5</v>
      </c>
      <c r="AD21" s="23">
        <f t="shared" si="20"/>
        <v>6</v>
      </c>
      <c r="AE21" s="23">
        <f t="shared" si="20"/>
        <v>7</v>
      </c>
      <c r="AF21" s="23">
        <f t="shared" si="20"/>
        <v>1</v>
      </c>
      <c r="AG21" s="23">
        <f t="shared" si="20"/>
        <v>2</v>
      </c>
      <c r="AH21" s="24">
        <f>AH19+_jr31</f>
        <v>44866</v>
      </c>
      <c r="AI21" s="9"/>
      <c r="AJ21" s="9"/>
      <c r="AK21" s="9"/>
      <c r="AL21" s="9"/>
      <c r="AM21" s="9"/>
      <c r="AN21" s="9"/>
      <c r="AO21" s="9"/>
      <c r="AP21" s="9"/>
    </row>
    <row r="22" spans="1:42" s="86" customFormat="1" ht="13.8" thickBot="1">
      <c r="A22" s="30"/>
      <c r="B22" s="31"/>
      <c r="C22" s="38" t="str">
        <f>IF(LOOKUP(num_10,feries)=num_10,"X","")</f>
        <v/>
      </c>
      <c r="D22" s="33" t="str">
        <f t="shared" ref="D22:AG22" si="21">IF(LOOKUP(num_10+E1,feries)=num_10+E1,"X","")</f>
        <v/>
      </c>
      <c r="E22" s="33" t="str">
        <f t="shared" si="21"/>
        <v/>
      </c>
      <c r="F22" s="33" t="str">
        <f t="shared" si="21"/>
        <v/>
      </c>
      <c r="G22" s="33" t="str">
        <f t="shared" si="21"/>
        <v/>
      </c>
      <c r="H22" s="33" t="str">
        <f t="shared" si="21"/>
        <v/>
      </c>
      <c r="I22" s="33" t="str">
        <f t="shared" si="21"/>
        <v/>
      </c>
      <c r="J22" s="33" t="str">
        <f t="shared" si="21"/>
        <v/>
      </c>
      <c r="K22" s="33" t="str">
        <f t="shared" si="21"/>
        <v/>
      </c>
      <c r="L22" s="33" t="str">
        <f t="shared" si="21"/>
        <v/>
      </c>
      <c r="M22" s="33" t="str">
        <f t="shared" si="21"/>
        <v/>
      </c>
      <c r="N22" s="33" t="str">
        <f t="shared" si="21"/>
        <v/>
      </c>
      <c r="O22" s="33" t="str">
        <f t="shared" si="21"/>
        <v/>
      </c>
      <c r="P22" s="33" t="str">
        <f t="shared" si="21"/>
        <v/>
      </c>
      <c r="Q22" s="33" t="str">
        <f t="shared" si="21"/>
        <v/>
      </c>
      <c r="R22" s="33" t="str">
        <f t="shared" si="21"/>
        <v/>
      </c>
      <c r="S22" s="33" t="str">
        <f t="shared" si="21"/>
        <v/>
      </c>
      <c r="T22" s="33" t="str">
        <f t="shared" si="21"/>
        <v/>
      </c>
      <c r="U22" s="33" t="str">
        <f t="shared" si="21"/>
        <v/>
      </c>
      <c r="V22" s="33" t="str">
        <f t="shared" si="21"/>
        <v/>
      </c>
      <c r="W22" s="33" t="str">
        <f t="shared" si="21"/>
        <v/>
      </c>
      <c r="X22" s="33" t="str">
        <f t="shared" si="21"/>
        <v/>
      </c>
      <c r="Y22" s="33" t="str">
        <f t="shared" si="21"/>
        <v/>
      </c>
      <c r="Z22" s="33" t="str">
        <f t="shared" si="21"/>
        <v/>
      </c>
      <c r="AA22" s="33" t="str">
        <f t="shared" si="21"/>
        <v/>
      </c>
      <c r="AB22" s="33" t="str">
        <f t="shared" si="21"/>
        <v/>
      </c>
      <c r="AC22" s="33" t="str">
        <f t="shared" si="21"/>
        <v/>
      </c>
      <c r="AD22" s="33" t="str">
        <f t="shared" si="21"/>
        <v/>
      </c>
      <c r="AE22" s="33" t="str">
        <f t="shared" si="21"/>
        <v/>
      </c>
      <c r="AF22" s="33" t="str">
        <f t="shared" si="21"/>
        <v/>
      </c>
      <c r="AG22" s="34" t="str">
        <f t="shared" si="21"/>
        <v/>
      </c>
      <c r="AH22" s="35"/>
      <c r="AI22" s="9"/>
      <c r="AJ22" s="9"/>
      <c r="AK22" s="9"/>
      <c r="AL22" s="9"/>
      <c r="AM22" s="9"/>
      <c r="AN22" s="9"/>
      <c r="AO22" s="9"/>
      <c r="AP22" s="9"/>
    </row>
    <row r="23" spans="1:42" s="86" customFormat="1" ht="13.8" thickBot="1">
      <c r="A23" s="20">
        <f>AH21</f>
        <v>44866</v>
      </c>
      <c r="B23" s="37" t="s">
        <v>41</v>
      </c>
      <c r="C23" s="22">
        <f>WEEKDAY(AH21)</f>
        <v>3</v>
      </c>
      <c r="D23" s="23">
        <f t="shared" ref="D23:AG23" si="22">WEEKDAY(année+_jr31+IF(BIS,29,28)+_jr31+_jr30+_jr31+_jr30+_jr31+_jr31+_jr30+_jr31+E1)</f>
        <v>4</v>
      </c>
      <c r="E23" s="23">
        <f t="shared" si="22"/>
        <v>5</v>
      </c>
      <c r="F23" s="23">
        <f t="shared" si="22"/>
        <v>6</v>
      </c>
      <c r="G23" s="23">
        <f t="shared" si="22"/>
        <v>7</v>
      </c>
      <c r="H23" s="23">
        <f t="shared" si="22"/>
        <v>1</v>
      </c>
      <c r="I23" s="23">
        <f t="shared" si="22"/>
        <v>2</v>
      </c>
      <c r="J23" s="23">
        <f t="shared" si="22"/>
        <v>3</v>
      </c>
      <c r="K23" s="23">
        <f t="shared" si="22"/>
        <v>4</v>
      </c>
      <c r="L23" s="23">
        <f t="shared" si="22"/>
        <v>5</v>
      </c>
      <c r="M23" s="23">
        <f t="shared" si="22"/>
        <v>6</v>
      </c>
      <c r="N23" s="23">
        <f t="shared" si="22"/>
        <v>7</v>
      </c>
      <c r="O23" s="23">
        <f t="shared" si="22"/>
        <v>1</v>
      </c>
      <c r="P23" s="23">
        <f t="shared" si="22"/>
        <v>2</v>
      </c>
      <c r="Q23" s="23">
        <f t="shared" si="22"/>
        <v>3</v>
      </c>
      <c r="R23" s="23">
        <f t="shared" si="22"/>
        <v>4</v>
      </c>
      <c r="S23" s="23">
        <f t="shared" si="22"/>
        <v>5</v>
      </c>
      <c r="T23" s="23">
        <f t="shared" si="22"/>
        <v>6</v>
      </c>
      <c r="U23" s="23">
        <f t="shared" si="22"/>
        <v>7</v>
      </c>
      <c r="V23" s="23">
        <f t="shared" si="22"/>
        <v>1</v>
      </c>
      <c r="W23" s="23">
        <f t="shared" si="22"/>
        <v>2</v>
      </c>
      <c r="X23" s="23">
        <f t="shared" si="22"/>
        <v>3</v>
      </c>
      <c r="Y23" s="23">
        <f t="shared" si="22"/>
        <v>4</v>
      </c>
      <c r="Z23" s="23">
        <f t="shared" si="22"/>
        <v>5</v>
      </c>
      <c r="AA23" s="23">
        <f t="shared" si="22"/>
        <v>6</v>
      </c>
      <c r="AB23" s="23">
        <f t="shared" si="22"/>
        <v>7</v>
      </c>
      <c r="AC23" s="23">
        <f t="shared" si="22"/>
        <v>1</v>
      </c>
      <c r="AD23" s="23">
        <f t="shared" si="22"/>
        <v>2</v>
      </c>
      <c r="AE23" s="23">
        <f t="shared" si="22"/>
        <v>3</v>
      </c>
      <c r="AF23" s="23">
        <f t="shared" si="22"/>
        <v>4</v>
      </c>
      <c r="AG23" s="23">
        <f t="shared" si="22"/>
        <v>5</v>
      </c>
      <c r="AH23" s="24">
        <f>AH21+_jr30</f>
        <v>44896</v>
      </c>
      <c r="AI23" s="9"/>
      <c r="AJ23" s="9"/>
      <c r="AK23" s="9"/>
      <c r="AL23" s="9"/>
      <c r="AM23" s="9"/>
      <c r="AN23" s="9"/>
      <c r="AO23" s="9"/>
      <c r="AP23" s="9"/>
    </row>
    <row r="24" spans="1:42" s="86" customFormat="1" ht="13.8" thickBot="1">
      <c r="A24" s="30"/>
      <c r="B24" s="31"/>
      <c r="C24" s="32" t="str">
        <f>IF(LOOKUP(num_11,feries)=num_11,"X","")</f>
        <v>X</v>
      </c>
      <c r="D24" s="33" t="str">
        <f t="shared" ref="D24:AG24" si="23">IF(LOOKUP(num_11+E1,feries)=num_11+E1,"X","")</f>
        <v/>
      </c>
      <c r="E24" s="33" t="str">
        <f t="shared" si="23"/>
        <v/>
      </c>
      <c r="F24" s="33" t="str">
        <f t="shared" si="23"/>
        <v/>
      </c>
      <c r="G24" s="33" t="str">
        <f t="shared" si="23"/>
        <v/>
      </c>
      <c r="H24" s="33" t="str">
        <f t="shared" si="23"/>
        <v/>
      </c>
      <c r="I24" s="33" t="str">
        <f t="shared" si="23"/>
        <v/>
      </c>
      <c r="J24" s="33" t="str">
        <f t="shared" si="23"/>
        <v/>
      </c>
      <c r="K24" s="33" t="str">
        <f t="shared" si="23"/>
        <v/>
      </c>
      <c r="L24" s="33" t="str">
        <f t="shared" si="23"/>
        <v/>
      </c>
      <c r="M24" s="39" t="str">
        <f t="shared" si="23"/>
        <v>X</v>
      </c>
      <c r="N24" s="33" t="str">
        <f t="shared" si="23"/>
        <v/>
      </c>
      <c r="O24" s="33" t="str">
        <f t="shared" si="23"/>
        <v/>
      </c>
      <c r="P24" s="33" t="str">
        <f t="shared" si="23"/>
        <v/>
      </c>
      <c r="Q24" s="33" t="str">
        <f t="shared" si="23"/>
        <v/>
      </c>
      <c r="R24" s="33" t="str">
        <f t="shared" si="23"/>
        <v/>
      </c>
      <c r="S24" s="33" t="str">
        <f t="shared" si="23"/>
        <v/>
      </c>
      <c r="T24" s="33" t="str">
        <f t="shared" si="23"/>
        <v/>
      </c>
      <c r="U24" s="33" t="str">
        <f t="shared" si="23"/>
        <v/>
      </c>
      <c r="V24" s="33" t="str">
        <f t="shared" si="23"/>
        <v/>
      </c>
      <c r="W24" s="33" t="str">
        <f t="shared" si="23"/>
        <v/>
      </c>
      <c r="X24" s="33" t="str">
        <f t="shared" si="23"/>
        <v/>
      </c>
      <c r="Y24" s="33" t="str">
        <f t="shared" si="23"/>
        <v/>
      </c>
      <c r="Z24" s="33" t="str">
        <f t="shared" si="23"/>
        <v/>
      </c>
      <c r="AA24" s="33" t="str">
        <f t="shared" si="23"/>
        <v/>
      </c>
      <c r="AB24" s="33" t="str">
        <f t="shared" si="23"/>
        <v/>
      </c>
      <c r="AC24" s="33" t="str">
        <f t="shared" si="23"/>
        <v/>
      </c>
      <c r="AD24" s="33" t="str">
        <f t="shared" si="23"/>
        <v/>
      </c>
      <c r="AE24" s="33" t="str">
        <f t="shared" si="23"/>
        <v/>
      </c>
      <c r="AF24" s="33" t="str">
        <f t="shared" si="23"/>
        <v/>
      </c>
      <c r="AG24" s="34" t="str">
        <f t="shared" si="23"/>
        <v/>
      </c>
      <c r="AH24" s="35"/>
      <c r="AI24" s="9"/>
      <c r="AJ24" s="9"/>
      <c r="AK24" s="9"/>
      <c r="AL24" s="9"/>
      <c r="AM24" s="9"/>
      <c r="AN24" s="9"/>
      <c r="AO24" s="9"/>
      <c r="AP24" s="9"/>
    </row>
    <row r="25" spans="1:42" s="86" customFormat="1">
      <c r="A25" s="20">
        <f>AH23</f>
        <v>44896</v>
      </c>
      <c r="B25" s="37" t="s">
        <v>42</v>
      </c>
      <c r="C25" s="22">
        <f>WEEKDAY(AH23)</f>
        <v>5</v>
      </c>
      <c r="D25" s="23">
        <f t="shared" ref="D25:AG25" si="24">WEEKDAY(année+_jr31+IF(BIS,29,28)+_jr31+_jr30+_jr31+_jr30+_jr31+_jr31+_jr30+_jr31+_jr30+E1)</f>
        <v>6</v>
      </c>
      <c r="E25" s="23">
        <f t="shared" si="24"/>
        <v>7</v>
      </c>
      <c r="F25" s="23">
        <f t="shared" si="24"/>
        <v>1</v>
      </c>
      <c r="G25" s="23">
        <f t="shared" si="24"/>
        <v>2</v>
      </c>
      <c r="H25" s="23">
        <f t="shared" si="24"/>
        <v>3</v>
      </c>
      <c r="I25" s="23">
        <f t="shared" si="24"/>
        <v>4</v>
      </c>
      <c r="J25" s="23">
        <f t="shared" si="24"/>
        <v>5</v>
      </c>
      <c r="K25" s="23">
        <f t="shared" si="24"/>
        <v>6</v>
      </c>
      <c r="L25" s="23">
        <f t="shared" si="24"/>
        <v>7</v>
      </c>
      <c r="M25" s="23">
        <f t="shared" si="24"/>
        <v>1</v>
      </c>
      <c r="N25" s="23">
        <f t="shared" si="24"/>
        <v>2</v>
      </c>
      <c r="O25" s="23">
        <f t="shared" si="24"/>
        <v>3</v>
      </c>
      <c r="P25" s="23">
        <f t="shared" si="24"/>
        <v>4</v>
      </c>
      <c r="Q25" s="23">
        <f t="shared" si="24"/>
        <v>5</v>
      </c>
      <c r="R25" s="23">
        <f t="shared" si="24"/>
        <v>6</v>
      </c>
      <c r="S25" s="23">
        <f t="shared" si="24"/>
        <v>7</v>
      </c>
      <c r="T25" s="23">
        <f t="shared" si="24"/>
        <v>1</v>
      </c>
      <c r="U25" s="23">
        <f t="shared" si="24"/>
        <v>2</v>
      </c>
      <c r="V25" s="23">
        <f t="shared" si="24"/>
        <v>3</v>
      </c>
      <c r="W25" s="23">
        <f t="shared" si="24"/>
        <v>4</v>
      </c>
      <c r="X25" s="23">
        <f t="shared" si="24"/>
        <v>5</v>
      </c>
      <c r="Y25" s="23">
        <f t="shared" si="24"/>
        <v>6</v>
      </c>
      <c r="Z25" s="23">
        <f t="shared" si="24"/>
        <v>7</v>
      </c>
      <c r="AA25" s="23">
        <f t="shared" si="24"/>
        <v>1</v>
      </c>
      <c r="AB25" s="23">
        <f t="shared" si="24"/>
        <v>2</v>
      </c>
      <c r="AC25" s="23">
        <f t="shared" si="24"/>
        <v>3</v>
      </c>
      <c r="AD25" s="23">
        <f t="shared" si="24"/>
        <v>4</v>
      </c>
      <c r="AE25" s="23">
        <f t="shared" si="24"/>
        <v>5</v>
      </c>
      <c r="AF25" s="23">
        <f t="shared" si="24"/>
        <v>6</v>
      </c>
      <c r="AG25" s="23">
        <f t="shared" si="24"/>
        <v>7</v>
      </c>
      <c r="AH25" s="24">
        <f>AH23+_jr31</f>
        <v>44927</v>
      </c>
      <c r="AI25" s="9"/>
      <c r="AJ25" s="9"/>
      <c r="AK25" s="9"/>
      <c r="AL25" s="9"/>
      <c r="AM25" s="9"/>
      <c r="AN25" s="9"/>
      <c r="AO25" s="9"/>
      <c r="AP25" s="9"/>
    </row>
    <row r="26" spans="1:42" s="86" customFormat="1">
      <c r="A26" s="44"/>
      <c r="B26" s="45"/>
      <c r="C26" s="46" t="str">
        <f>IF(LOOKUP(num_12,feries)=num_12,"X","")</f>
        <v/>
      </c>
      <c r="D26" s="47" t="str">
        <f t="shared" ref="D26:AG26" si="25">IF(LOOKUP(num_12+E1,feries)=num_12+E1,"X","")</f>
        <v/>
      </c>
      <c r="E26" s="47" t="str">
        <f t="shared" si="25"/>
        <v/>
      </c>
      <c r="F26" s="47" t="str">
        <f t="shared" si="25"/>
        <v/>
      </c>
      <c r="G26" s="47" t="str">
        <f t="shared" si="25"/>
        <v/>
      </c>
      <c r="H26" s="47" t="str">
        <f t="shared" si="25"/>
        <v/>
      </c>
      <c r="I26" s="47" t="str">
        <f t="shared" si="25"/>
        <v/>
      </c>
      <c r="J26" s="47" t="str">
        <f t="shared" si="25"/>
        <v/>
      </c>
      <c r="K26" s="47" t="str">
        <f t="shared" si="25"/>
        <v/>
      </c>
      <c r="L26" s="47" t="str">
        <f t="shared" si="25"/>
        <v/>
      </c>
      <c r="M26" s="47" t="str">
        <f t="shared" si="25"/>
        <v/>
      </c>
      <c r="N26" s="47" t="str">
        <f t="shared" si="25"/>
        <v/>
      </c>
      <c r="O26" s="47" t="str">
        <f t="shared" si="25"/>
        <v/>
      </c>
      <c r="P26" s="47" t="str">
        <f t="shared" si="25"/>
        <v/>
      </c>
      <c r="Q26" s="47" t="str">
        <f t="shared" si="25"/>
        <v/>
      </c>
      <c r="R26" s="47" t="str">
        <f t="shared" si="25"/>
        <v/>
      </c>
      <c r="S26" s="47" t="str">
        <f t="shared" si="25"/>
        <v/>
      </c>
      <c r="T26" s="47" t="str">
        <f t="shared" si="25"/>
        <v/>
      </c>
      <c r="U26" s="47" t="str">
        <f t="shared" si="25"/>
        <v/>
      </c>
      <c r="V26" s="47" t="str">
        <f t="shared" si="25"/>
        <v/>
      </c>
      <c r="W26" s="47" t="str">
        <f t="shared" si="25"/>
        <v/>
      </c>
      <c r="X26" s="47" t="str">
        <f t="shared" si="25"/>
        <v/>
      </c>
      <c r="Y26" s="47" t="str">
        <f t="shared" si="25"/>
        <v/>
      </c>
      <c r="Z26" s="47" t="str">
        <f t="shared" si="25"/>
        <v/>
      </c>
      <c r="AA26" s="48" t="str">
        <f t="shared" si="25"/>
        <v>X</v>
      </c>
      <c r="AB26" s="48" t="str">
        <f t="shared" si="25"/>
        <v/>
      </c>
      <c r="AC26" s="48" t="str">
        <f t="shared" si="25"/>
        <v/>
      </c>
      <c r="AD26" s="48" t="str">
        <f t="shared" si="25"/>
        <v/>
      </c>
      <c r="AE26" s="48" t="str">
        <f t="shared" si="25"/>
        <v/>
      </c>
      <c r="AF26" s="48" t="str">
        <f t="shared" si="25"/>
        <v/>
      </c>
      <c r="AG26" s="49" t="str">
        <f t="shared" si="25"/>
        <v/>
      </c>
      <c r="AH26" s="35"/>
      <c r="AI26" s="9"/>
      <c r="AJ26" s="9"/>
      <c r="AK26" s="9"/>
      <c r="AL26" s="9"/>
      <c r="AM26" s="9"/>
      <c r="AN26" s="9"/>
      <c r="AO26" s="9"/>
      <c r="AP26" s="9"/>
    </row>
    <row r="27" spans="1:42" s="86" customFormat="1" ht="13.8" thickBot="1">
      <c r="A27" s="50"/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3"/>
      <c r="AI27" s="9"/>
      <c r="AJ27" s="9"/>
      <c r="AK27" s="9"/>
      <c r="AL27" s="9"/>
      <c r="AM27" s="9"/>
      <c r="AN27" s="9"/>
      <c r="AO27" s="9"/>
      <c r="AP27" s="9"/>
    </row>
    <row r="28" spans="1:42" s="86" customFormat="1" ht="13.8" thickBot="1">
      <c r="A28" s="9"/>
      <c r="B28" s="54">
        <f>YEAR(AJ3)</f>
        <v>2022</v>
      </c>
      <c r="C28" s="316" t="s">
        <v>43</v>
      </c>
      <c r="D28" s="316"/>
      <c r="E28" s="316"/>
      <c r="F28" s="316"/>
      <c r="G28" s="316"/>
      <c r="H28" s="31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s="86" customFormat="1">
      <c r="A29" s="9"/>
      <c r="B29" s="55" t="s">
        <v>44</v>
      </c>
      <c r="C29" s="56">
        <f>MOD(YEAR(AJ3),4)</f>
        <v>2</v>
      </c>
      <c r="D29" s="56"/>
      <c r="E29" s="56"/>
      <c r="F29" s="312" t="b">
        <f>AND(C29=0,OR((C30&lt;&gt;0),OR(C31=0)))</f>
        <v>0</v>
      </c>
      <c r="G29" s="312"/>
      <c r="H29" s="313"/>
      <c r="I29" s="9"/>
      <c r="J29" s="57" t="s">
        <v>45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s="86" customFormat="1">
      <c r="A30" s="9"/>
      <c r="B30" s="55" t="s">
        <v>46</v>
      </c>
      <c r="C30" s="56">
        <f>MOD(YEAR(AJ3),100)</f>
        <v>22</v>
      </c>
      <c r="D30" s="56"/>
      <c r="E30" s="56"/>
      <c r="F30" s="58"/>
      <c r="G30" s="58"/>
      <c r="H30" s="5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s="86" customFormat="1">
      <c r="A31" s="9"/>
      <c r="B31" s="60" t="s">
        <v>47</v>
      </c>
      <c r="C31" s="61">
        <f>MOD(YEAR(AJ3),400)</f>
        <v>22</v>
      </c>
      <c r="D31" s="61"/>
      <c r="E31" s="61"/>
      <c r="F31" s="62"/>
      <c r="G31" s="62"/>
      <c r="H31" s="63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s="86" customForma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86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86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86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86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86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86" customForma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86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86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86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86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86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86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86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86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86" customForma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86" customForma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86" customForma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86" customForma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86" customForma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86" customForma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86" customForma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86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86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86" customForma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86" customForma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86" customForma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86" customForma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86" customForma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86" customForma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86" customForma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86" customForma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86" customForma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86" customForma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86" customForma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86" customForma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86" customForma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86" customForma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86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86" customForma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86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86" customForma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86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86" customForma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86" customForma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86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86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86" customForma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86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86" customForma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86" customForma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86" customForma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86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86" customForma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s="86" customForma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s="86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</row>
    <row r="88" spans="1:42" s="86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</row>
    <row r="89" spans="1:42" s="86" customForma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:42" s="86" customForma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</row>
    <row r="91" spans="1:42" s="86" customForma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</row>
    <row r="92" spans="1:42" s="86" customForma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</row>
    <row r="93" spans="1:42" s="86" customForma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</row>
    <row r="94" spans="1:42" s="86" customForma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</row>
    <row r="95" spans="1:42" s="86" customForma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</row>
    <row r="96" spans="1:42" s="86" customForma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</row>
    <row r="97" spans="1:42" s="86" customForma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</row>
    <row r="98" spans="1:42" s="86" customForma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86" customForma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</row>
    <row r="100" spans="1:42" s="86" customForma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</row>
    <row r="101" spans="1:42" s="86" customForma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</row>
    <row r="102" spans="1:42" s="86" customForma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  <row r="103" spans="1:42" s="86" customForma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</row>
    <row r="104" spans="1:42" s="86" customForma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</row>
    <row r="105" spans="1:42" s="86" customForma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86" customForma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86" customForma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86" customForma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86" customForma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86" customForma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</sheetData>
  <sheetProtection password="EE16" sheet="1" objects="1" scenarios="1"/>
  <mergeCells count="16">
    <mergeCell ref="F29:H29"/>
    <mergeCell ref="AL3:AM3"/>
    <mergeCell ref="AL2:AM2"/>
    <mergeCell ref="AL5:AM5"/>
    <mergeCell ref="AL4:AM4"/>
    <mergeCell ref="AL6:AM6"/>
    <mergeCell ref="AL7:AM7"/>
    <mergeCell ref="AL8:AM8"/>
    <mergeCell ref="AL9:AM9"/>
    <mergeCell ref="C28:H28"/>
    <mergeCell ref="AL14:AM14"/>
    <mergeCell ref="AL15:AM15"/>
    <mergeCell ref="AL10:AM10"/>
    <mergeCell ref="AL11:AM11"/>
    <mergeCell ref="AL12:AM12"/>
    <mergeCell ref="AL13:AM13"/>
  </mergeCells>
  <phoneticPr fontId="0" type="noConversion"/>
  <conditionalFormatting sqref="C3:AG27">
    <cfRule type="expression" dxfId="2" priority="1" stopIfTrue="1">
      <formula>"NB.SI($AM$3:$AM$15;DATE($B$3:$AF$14))&gt;0"</formula>
    </cfRule>
  </conditionalFormatting>
  <printOptions gridLines="1" gridLinesSet="0"/>
  <pageMargins left="0.78740157499999996" right="0.78740157499999996" top="0.984251969" bottom="0.984251969" header="0.51181102300000003" footer="0.5118110230000000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E63"/>
  <sheetViews>
    <sheetView topLeftCell="A18" zoomScale="75" workbookViewId="0">
      <selection activeCell="W60" sqref="W60"/>
    </sheetView>
  </sheetViews>
  <sheetFormatPr baseColWidth="10" defaultRowHeight="13.2"/>
  <cols>
    <col min="2" max="2" width="10.44140625" bestFit="1" customWidth="1"/>
    <col min="3" max="20" width="13.6640625" bestFit="1" customWidth="1"/>
    <col min="21" max="21" width="12.6640625" bestFit="1" customWidth="1"/>
    <col min="22" max="28" width="13.6640625" bestFit="1" customWidth="1"/>
    <col min="29" max="29" width="12.6640625" bestFit="1" customWidth="1"/>
    <col min="30" max="31" width="13.6640625" bestFit="1" customWidth="1"/>
  </cols>
  <sheetData>
    <row r="1" spans="2:5" ht="13.8" thickBot="1">
      <c r="B1" s="70" t="s">
        <v>66</v>
      </c>
      <c r="C1" s="69" t="s">
        <v>67</v>
      </c>
    </row>
    <row r="2" spans="2:5">
      <c r="B2" s="75" t="s">
        <v>48</v>
      </c>
      <c r="C2" s="66">
        <f>PI()/180</f>
        <v>1.7453292519943295E-2</v>
      </c>
    </row>
    <row r="3" spans="2:5">
      <c r="B3" s="76" t="s">
        <v>50</v>
      </c>
      <c r="C3" s="67">
        <f>TRUNC((YEAR(année)-1900)*12.3685)</f>
        <v>1508</v>
      </c>
      <c r="D3" s="65"/>
      <c r="E3" s="72"/>
    </row>
    <row r="4" spans="2:5">
      <c r="B4" s="76" t="s">
        <v>49</v>
      </c>
      <c r="C4" s="67">
        <f>(YEAR(année)-1899.5)/100</f>
        <v>1.2250000000000001</v>
      </c>
    </row>
    <row r="5" spans="2:5">
      <c r="B5" s="76" t="s">
        <v>51</v>
      </c>
      <c r="C5" s="67">
        <f>C4*C4</f>
        <v>1.5006250000000003</v>
      </c>
    </row>
    <row r="6" spans="2:5">
      <c r="B6" s="76" t="s">
        <v>52</v>
      </c>
      <c r="C6" s="67">
        <f>C4*C4*C4</f>
        <v>1.8382656250000005</v>
      </c>
    </row>
    <row r="7" spans="2:5">
      <c r="B7" s="76" t="s">
        <v>53</v>
      </c>
      <c r="C7" s="67">
        <f>2415020+29*C3</f>
        <v>2458752</v>
      </c>
    </row>
    <row r="8" spans="2:5">
      <c r="B8" s="76" t="s">
        <v>54</v>
      </c>
      <c r="C8" s="67">
        <f>0.0001178*C5-0.000000155*C6</f>
        <v>1.7648869382812503E-4</v>
      </c>
    </row>
    <row r="9" spans="2:5">
      <c r="B9" s="76"/>
      <c r="C9" s="67">
        <f>C8+0.75933+0.53058868*C3</f>
        <v>800.88723592869383</v>
      </c>
    </row>
    <row r="10" spans="2:5">
      <c r="B10" s="76"/>
      <c r="C10" s="67">
        <f>C9-0.000837*C4-0.000335*C5</f>
        <v>800.88570789431878</v>
      </c>
    </row>
    <row r="11" spans="2:5">
      <c r="B11" s="76" t="s">
        <v>55</v>
      </c>
      <c r="C11" s="67"/>
    </row>
    <row r="12" spans="2:5">
      <c r="B12" s="76" t="s">
        <v>56</v>
      </c>
      <c r="C12" s="67">
        <f>C3*0.08084821133</f>
        <v>121.91910268564</v>
      </c>
    </row>
    <row r="13" spans="2:5">
      <c r="B13" s="76"/>
      <c r="C13" s="67">
        <f>360*(C12-TRUNC(C12))+359.2242</f>
        <v>690.10116683039951</v>
      </c>
    </row>
    <row r="14" spans="2:5">
      <c r="B14" s="76"/>
      <c r="C14" s="67">
        <f>C13-0.0000333*C5</f>
        <v>690.10111685958702</v>
      </c>
    </row>
    <row r="15" spans="2:5">
      <c r="B15" s="76"/>
      <c r="C15" s="67">
        <f>C14-0.00000347*C6</f>
        <v>690.10111048080535</v>
      </c>
    </row>
    <row r="16" spans="2:5">
      <c r="B16" s="76" t="s">
        <v>57</v>
      </c>
      <c r="C16" s="67">
        <f>C3*0.07171366128</f>
        <v>108.14420121023998</v>
      </c>
    </row>
    <row r="17" spans="2:31">
      <c r="B17" s="76"/>
      <c r="C17" s="67">
        <f>360*(C16-TRUNC(C16))+306.0253</f>
        <v>357.93773568639438</v>
      </c>
    </row>
    <row r="18" spans="2:31">
      <c r="B18" s="76"/>
      <c r="C18" s="67">
        <f>C17+0.0107306*C5</f>
        <v>357.95383829301937</v>
      </c>
    </row>
    <row r="19" spans="2:31">
      <c r="B19" s="76"/>
      <c r="C19" s="67">
        <f>C18+0.00001236*C6</f>
        <v>357.95386101398248</v>
      </c>
    </row>
    <row r="20" spans="2:31">
      <c r="B20" s="76" t="s">
        <v>58</v>
      </c>
      <c r="C20" s="67">
        <f>C3*0.08519585128</f>
        <v>128.47534373023998</v>
      </c>
    </row>
    <row r="21" spans="2:31">
      <c r="B21" s="76"/>
      <c r="C21" s="67">
        <f>360*(C20-TRUNC(C20))+21.2964</f>
        <v>192.42014288639444</v>
      </c>
    </row>
    <row r="22" spans="2:31">
      <c r="B22" s="76"/>
      <c r="C22" s="67">
        <f>C21-0.0016528*C5</f>
        <v>192.41766265339444</v>
      </c>
    </row>
    <row r="23" spans="2:31" ht="13.8" thickBot="1">
      <c r="B23" s="77"/>
      <c r="C23" s="68">
        <f>C22-0.00000239*C6</f>
        <v>192.4176582599396</v>
      </c>
    </row>
    <row r="24" spans="2:31" s="64" customFormat="1">
      <c r="B24" s="74"/>
      <c r="C24" s="74">
        <f>CalculDate!D1</f>
        <v>0</v>
      </c>
      <c r="D24" s="74">
        <f>CalculDate!E1</f>
        <v>1</v>
      </c>
      <c r="E24" s="74">
        <f>CalculDate!F1</f>
        <v>2</v>
      </c>
      <c r="F24" s="74">
        <f>CalculDate!G1</f>
        <v>3</v>
      </c>
      <c r="G24" s="74">
        <f>CalculDate!H1</f>
        <v>4</v>
      </c>
      <c r="H24" s="74">
        <f>CalculDate!I1</f>
        <v>5</v>
      </c>
      <c r="I24" s="74">
        <f>CalculDate!J1</f>
        <v>6</v>
      </c>
      <c r="J24" s="74">
        <f>CalculDate!K1</f>
        <v>7</v>
      </c>
      <c r="K24" s="74">
        <f>CalculDate!L1</f>
        <v>8</v>
      </c>
      <c r="L24" s="74">
        <f>CalculDate!M1</f>
        <v>9</v>
      </c>
      <c r="M24" s="74">
        <f>CalculDate!N1</f>
        <v>10</v>
      </c>
      <c r="N24" s="74">
        <f>CalculDate!O1</f>
        <v>11</v>
      </c>
      <c r="O24" s="74">
        <f>CalculDate!P1</f>
        <v>12</v>
      </c>
      <c r="P24" s="74">
        <f>CalculDate!Q1</f>
        <v>13</v>
      </c>
      <c r="Q24" s="74">
        <f>CalculDate!R1</f>
        <v>14</v>
      </c>
      <c r="R24" s="74">
        <f>CalculDate!S1</f>
        <v>15</v>
      </c>
      <c r="S24" s="74">
        <f>CalculDate!T1</f>
        <v>16</v>
      </c>
      <c r="T24" s="74">
        <f>CalculDate!U1</f>
        <v>17</v>
      </c>
      <c r="U24" s="74">
        <f>CalculDate!V1</f>
        <v>18</v>
      </c>
      <c r="V24" s="74">
        <f>CalculDate!W1</f>
        <v>19</v>
      </c>
      <c r="W24" s="74">
        <f>CalculDate!X1</f>
        <v>20</v>
      </c>
      <c r="X24" s="74">
        <f>CalculDate!Y1</f>
        <v>21</v>
      </c>
      <c r="Y24" s="74">
        <f>CalculDate!Z1</f>
        <v>22</v>
      </c>
      <c r="Z24" s="74">
        <f>CalculDate!AA1</f>
        <v>23</v>
      </c>
      <c r="AA24" s="74">
        <f>CalculDate!AB1</f>
        <v>24</v>
      </c>
      <c r="AB24" s="74">
        <f>CalculDate!AC1</f>
        <v>25</v>
      </c>
      <c r="AC24" s="74">
        <f>CalculDate!AD1</f>
        <v>26</v>
      </c>
      <c r="AD24" s="74">
        <f>CalculDate!AE1</f>
        <v>27</v>
      </c>
      <c r="AE24" s="74">
        <f>CalculDate!AF1</f>
        <v>28</v>
      </c>
    </row>
    <row r="25" spans="2:31">
      <c r="B25" s="78" t="s">
        <v>55</v>
      </c>
      <c r="C25" s="71">
        <f>CL_J0+14*C24</f>
        <v>2458752</v>
      </c>
      <c r="D25" s="71">
        <f t="shared" ref="D25:AE25" si="0">CL_J0+14*D24</f>
        <v>2458766</v>
      </c>
      <c r="E25" s="71">
        <f t="shared" si="0"/>
        <v>2458780</v>
      </c>
      <c r="F25" s="71">
        <f t="shared" si="0"/>
        <v>2458794</v>
      </c>
      <c r="G25" s="71">
        <f t="shared" si="0"/>
        <v>2458808</v>
      </c>
      <c r="H25" s="71">
        <f t="shared" si="0"/>
        <v>2458822</v>
      </c>
      <c r="I25" s="71">
        <f t="shared" si="0"/>
        <v>2458836</v>
      </c>
      <c r="J25" s="71">
        <f t="shared" si="0"/>
        <v>2458850</v>
      </c>
      <c r="K25" s="71">
        <f t="shared" si="0"/>
        <v>2458864</v>
      </c>
      <c r="L25" s="71">
        <f t="shared" si="0"/>
        <v>2458878</v>
      </c>
      <c r="M25" s="71">
        <f t="shared" si="0"/>
        <v>2458892</v>
      </c>
      <c r="N25" s="71">
        <f t="shared" si="0"/>
        <v>2458906</v>
      </c>
      <c r="O25" s="71">
        <f t="shared" si="0"/>
        <v>2458920</v>
      </c>
      <c r="P25" s="71">
        <f t="shared" si="0"/>
        <v>2458934</v>
      </c>
      <c r="Q25" s="71">
        <f t="shared" si="0"/>
        <v>2458948</v>
      </c>
      <c r="R25" s="71">
        <f t="shared" si="0"/>
        <v>2458962</v>
      </c>
      <c r="S25" s="71">
        <f t="shared" si="0"/>
        <v>2458976</v>
      </c>
      <c r="T25" s="71">
        <f t="shared" si="0"/>
        <v>2458990</v>
      </c>
      <c r="U25" s="71">
        <f t="shared" si="0"/>
        <v>2459004</v>
      </c>
      <c r="V25" s="71">
        <f t="shared" si="0"/>
        <v>2459018</v>
      </c>
      <c r="W25" s="71">
        <f t="shared" si="0"/>
        <v>2459032</v>
      </c>
      <c r="X25" s="71">
        <f t="shared" si="0"/>
        <v>2459046</v>
      </c>
      <c r="Y25" s="71">
        <f t="shared" si="0"/>
        <v>2459060</v>
      </c>
      <c r="Z25" s="71">
        <f t="shared" si="0"/>
        <v>2459074</v>
      </c>
      <c r="AA25" s="71">
        <f t="shared" si="0"/>
        <v>2459088</v>
      </c>
      <c r="AB25" s="71">
        <f t="shared" si="0"/>
        <v>2459102</v>
      </c>
      <c r="AC25" s="71">
        <f t="shared" si="0"/>
        <v>2459116</v>
      </c>
      <c r="AD25" s="71">
        <f t="shared" si="0"/>
        <v>2459130</v>
      </c>
      <c r="AE25" s="71">
        <f t="shared" si="0"/>
        <v>2459144</v>
      </c>
    </row>
    <row r="26" spans="2:31">
      <c r="B26" s="78" t="s">
        <v>59</v>
      </c>
      <c r="C26">
        <f>cl_f0+0.765294*C24</f>
        <v>800.88570789431878</v>
      </c>
      <c r="D26">
        <f t="shared" ref="D26:AE26" si="1">cl_f0+0.765294*D24</f>
        <v>801.65100189431882</v>
      </c>
      <c r="E26">
        <f t="shared" si="1"/>
        <v>802.41629589431875</v>
      </c>
      <c r="F26">
        <f t="shared" si="1"/>
        <v>803.18158989431879</v>
      </c>
      <c r="G26">
        <f t="shared" si="1"/>
        <v>803.94688389431883</v>
      </c>
      <c r="H26">
        <f t="shared" si="1"/>
        <v>804.71217789431876</v>
      </c>
      <c r="I26">
        <f t="shared" si="1"/>
        <v>805.4774718943188</v>
      </c>
      <c r="J26">
        <f t="shared" si="1"/>
        <v>806.24276589431884</v>
      </c>
      <c r="K26">
        <f t="shared" si="1"/>
        <v>807.00805989431876</v>
      </c>
      <c r="L26">
        <f t="shared" si="1"/>
        <v>807.7733538943188</v>
      </c>
      <c r="M26">
        <f t="shared" si="1"/>
        <v>808.53864789431873</v>
      </c>
      <c r="N26">
        <f t="shared" si="1"/>
        <v>809.30394189431877</v>
      </c>
      <c r="O26">
        <f t="shared" si="1"/>
        <v>810.06923589431881</v>
      </c>
      <c r="P26">
        <f t="shared" si="1"/>
        <v>810.83452989431873</v>
      </c>
      <c r="Q26">
        <f t="shared" si="1"/>
        <v>811.59982389431877</v>
      </c>
      <c r="R26">
        <f t="shared" si="1"/>
        <v>812.36511789431881</v>
      </c>
      <c r="S26">
        <f t="shared" si="1"/>
        <v>813.13041189431874</v>
      </c>
      <c r="T26">
        <f t="shared" si="1"/>
        <v>813.89570589431878</v>
      </c>
      <c r="U26">
        <f t="shared" si="1"/>
        <v>814.66099989431882</v>
      </c>
      <c r="V26">
        <f t="shared" si="1"/>
        <v>815.42629389431875</v>
      </c>
      <c r="W26">
        <f t="shared" si="1"/>
        <v>816.19158789431879</v>
      </c>
      <c r="X26">
        <f t="shared" si="1"/>
        <v>816.95688189431883</v>
      </c>
      <c r="Y26">
        <f t="shared" si="1"/>
        <v>817.72217589431875</v>
      </c>
      <c r="Z26">
        <f t="shared" si="1"/>
        <v>818.48746989431879</v>
      </c>
      <c r="AA26">
        <f t="shared" si="1"/>
        <v>819.25276389431883</v>
      </c>
      <c r="AB26">
        <f t="shared" si="1"/>
        <v>820.01805789431876</v>
      </c>
      <c r="AC26">
        <f t="shared" si="1"/>
        <v>820.7833518943188</v>
      </c>
      <c r="AD26">
        <f t="shared" si="1"/>
        <v>821.54864589431884</v>
      </c>
      <c r="AE26">
        <f t="shared" si="1"/>
        <v>822.31393989431876</v>
      </c>
    </row>
    <row r="27" spans="2:31">
      <c r="B27" s="78" t="s">
        <v>60</v>
      </c>
      <c r="C27">
        <f>C24/2</f>
        <v>0</v>
      </c>
      <c r="D27">
        <f t="shared" ref="D27:AE27" si="2">D24/2</f>
        <v>0.5</v>
      </c>
      <c r="E27">
        <f t="shared" si="2"/>
        <v>1</v>
      </c>
      <c r="F27">
        <f t="shared" si="2"/>
        <v>1.5</v>
      </c>
      <c r="G27">
        <f t="shared" si="2"/>
        <v>2</v>
      </c>
      <c r="H27">
        <f t="shared" si="2"/>
        <v>2.5</v>
      </c>
      <c r="I27">
        <f t="shared" si="2"/>
        <v>3</v>
      </c>
      <c r="J27">
        <f t="shared" si="2"/>
        <v>3.5</v>
      </c>
      <c r="K27">
        <f t="shared" si="2"/>
        <v>4</v>
      </c>
      <c r="L27">
        <f t="shared" si="2"/>
        <v>4.5</v>
      </c>
      <c r="M27">
        <f t="shared" si="2"/>
        <v>5</v>
      </c>
      <c r="N27">
        <f t="shared" si="2"/>
        <v>5.5</v>
      </c>
      <c r="O27">
        <f t="shared" si="2"/>
        <v>6</v>
      </c>
      <c r="P27">
        <f t="shared" si="2"/>
        <v>6.5</v>
      </c>
      <c r="Q27">
        <f t="shared" si="2"/>
        <v>7</v>
      </c>
      <c r="R27">
        <f t="shared" si="2"/>
        <v>7.5</v>
      </c>
      <c r="S27">
        <f t="shared" si="2"/>
        <v>8</v>
      </c>
      <c r="T27">
        <f t="shared" si="2"/>
        <v>8.5</v>
      </c>
      <c r="U27">
        <f t="shared" si="2"/>
        <v>9</v>
      </c>
      <c r="V27">
        <f t="shared" si="2"/>
        <v>9.5</v>
      </c>
      <c r="W27">
        <f t="shared" si="2"/>
        <v>10</v>
      </c>
      <c r="X27">
        <f t="shared" si="2"/>
        <v>10.5</v>
      </c>
      <c r="Y27">
        <f t="shared" si="2"/>
        <v>11</v>
      </c>
      <c r="Z27">
        <f t="shared" si="2"/>
        <v>11.5</v>
      </c>
      <c r="AA27">
        <f t="shared" si="2"/>
        <v>12</v>
      </c>
      <c r="AB27">
        <f t="shared" si="2"/>
        <v>12.5</v>
      </c>
      <c r="AC27">
        <f t="shared" si="2"/>
        <v>13</v>
      </c>
      <c r="AD27">
        <f t="shared" si="2"/>
        <v>13.5</v>
      </c>
      <c r="AE27">
        <f t="shared" si="2"/>
        <v>14</v>
      </c>
    </row>
    <row r="28" spans="2:31">
      <c r="B28" s="78" t="s">
        <v>61</v>
      </c>
      <c r="C28">
        <f>(CL_M0+C27*29.10535608)*CL_R1</f>
        <v>12.044536549559202</v>
      </c>
      <c r="D28">
        <f t="shared" ref="D28:AE28" si="3">(CL_M0+D27*29.10535608)*CL_R1</f>
        <v>12.298528696339877</v>
      </c>
      <c r="E28">
        <f t="shared" si="3"/>
        <v>12.552520843120551</v>
      </c>
      <c r="F28">
        <f t="shared" si="3"/>
        <v>12.806512989901227</v>
      </c>
      <c r="G28">
        <f t="shared" si="3"/>
        <v>13.0605051366819</v>
      </c>
      <c r="H28">
        <f t="shared" si="3"/>
        <v>13.314497283462577</v>
      </c>
      <c r="I28">
        <f t="shared" si="3"/>
        <v>13.568489430243252</v>
      </c>
      <c r="J28">
        <f t="shared" si="3"/>
        <v>13.822481577023927</v>
      </c>
      <c r="K28">
        <f t="shared" si="3"/>
        <v>14.076473723804602</v>
      </c>
      <c r="L28">
        <f t="shared" si="3"/>
        <v>14.330465870585277</v>
      </c>
      <c r="M28">
        <f t="shared" si="3"/>
        <v>14.584458017365952</v>
      </c>
      <c r="N28">
        <f t="shared" si="3"/>
        <v>14.838450164146629</v>
      </c>
      <c r="O28">
        <f t="shared" si="3"/>
        <v>15.092442310927302</v>
      </c>
      <c r="P28">
        <f t="shared" si="3"/>
        <v>15.346434457707979</v>
      </c>
      <c r="Q28">
        <f t="shared" si="3"/>
        <v>15.600426604488652</v>
      </c>
      <c r="R28">
        <f t="shared" si="3"/>
        <v>15.854418751269328</v>
      </c>
      <c r="S28">
        <f t="shared" si="3"/>
        <v>16.108410898050003</v>
      </c>
      <c r="T28">
        <f t="shared" si="3"/>
        <v>16.362403044830678</v>
      </c>
      <c r="U28">
        <f t="shared" si="3"/>
        <v>16.61639519161135</v>
      </c>
      <c r="V28">
        <f t="shared" si="3"/>
        <v>16.870387338392028</v>
      </c>
      <c r="W28">
        <f t="shared" si="3"/>
        <v>17.124379485172703</v>
      </c>
      <c r="X28">
        <f t="shared" si="3"/>
        <v>17.378371631953378</v>
      </c>
      <c r="Y28">
        <f t="shared" si="3"/>
        <v>17.632363778734053</v>
      </c>
      <c r="Z28">
        <f t="shared" si="3"/>
        <v>17.886355925514728</v>
      </c>
      <c r="AA28">
        <f t="shared" si="3"/>
        <v>18.140348072295403</v>
      </c>
      <c r="AB28">
        <f t="shared" si="3"/>
        <v>18.394340219076078</v>
      </c>
      <c r="AC28">
        <f t="shared" si="3"/>
        <v>18.648332365856753</v>
      </c>
      <c r="AD28">
        <f t="shared" si="3"/>
        <v>18.902324512637428</v>
      </c>
      <c r="AE28">
        <f t="shared" si="3"/>
        <v>19.156316659418103</v>
      </c>
    </row>
    <row r="29" spans="2:31">
      <c r="B29" s="78" t="s">
        <v>62</v>
      </c>
      <c r="C29">
        <f>(CL_M1+C27*385.81691806)*CL_R1</f>
        <v>6.2474734449201623</v>
      </c>
      <c r="D29">
        <f t="shared" ref="D29:AE29" si="4">(CL_M1+D27*385.81691806)*CL_R1</f>
        <v>9.6143612099422491</v>
      </c>
      <c r="E29">
        <f t="shared" si="4"/>
        <v>12.981248974964336</v>
      </c>
      <c r="F29">
        <f t="shared" si="4"/>
        <v>16.348136739986423</v>
      </c>
      <c r="G29">
        <f t="shared" si="4"/>
        <v>19.715024505008508</v>
      </c>
      <c r="H29">
        <f t="shared" si="4"/>
        <v>23.081912270030596</v>
      </c>
      <c r="I29">
        <f t="shared" si="4"/>
        <v>26.448800035052681</v>
      </c>
      <c r="J29">
        <f t="shared" si="4"/>
        <v>29.81568780007477</v>
      </c>
      <c r="K29">
        <f t="shared" si="4"/>
        <v>33.182575565096855</v>
      </c>
      <c r="L29">
        <f t="shared" si="4"/>
        <v>36.54946333011894</v>
      </c>
      <c r="M29">
        <f t="shared" si="4"/>
        <v>39.916351095141032</v>
      </c>
      <c r="N29">
        <f t="shared" si="4"/>
        <v>43.283238860163117</v>
      </c>
      <c r="O29">
        <f t="shared" si="4"/>
        <v>46.650126625185202</v>
      </c>
      <c r="P29">
        <f t="shared" si="4"/>
        <v>50.017014390207287</v>
      </c>
      <c r="Q29">
        <f t="shared" si="4"/>
        <v>53.383902155229379</v>
      </c>
      <c r="R29">
        <f t="shared" si="4"/>
        <v>56.750789920251464</v>
      </c>
      <c r="S29">
        <f t="shared" si="4"/>
        <v>60.117677685273549</v>
      </c>
      <c r="T29">
        <f t="shared" si="4"/>
        <v>63.484565450295634</v>
      </c>
      <c r="U29">
        <f t="shared" si="4"/>
        <v>66.851453215317719</v>
      </c>
      <c r="V29">
        <f t="shared" si="4"/>
        <v>70.218340980339804</v>
      </c>
      <c r="W29">
        <f t="shared" si="4"/>
        <v>73.585228745361889</v>
      </c>
      <c r="X29">
        <f t="shared" si="4"/>
        <v>76.952116510383973</v>
      </c>
      <c r="Y29">
        <f t="shared" si="4"/>
        <v>80.319004275406058</v>
      </c>
      <c r="Z29">
        <f t="shared" si="4"/>
        <v>83.685892040428143</v>
      </c>
      <c r="AA29">
        <f t="shared" si="4"/>
        <v>87.052779805450228</v>
      </c>
      <c r="AB29">
        <f t="shared" si="4"/>
        <v>90.419667570472313</v>
      </c>
      <c r="AC29">
        <f t="shared" si="4"/>
        <v>93.786555335494398</v>
      </c>
      <c r="AD29">
        <f t="shared" si="4"/>
        <v>97.153443100516512</v>
      </c>
      <c r="AE29">
        <f t="shared" si="4"/>
        <v>100.5203308655386</v>
      </c>
    </row>
    <row r="30" spans="2:31">
      <c r="B30" s="78" t="s">
        <v>63</v>
      </c>
      <c r="C30">
        <f>(CL_B1+C27*390.67050646)*CL_R1</f>
        <v>3.358321675613209</v>
      </c>
      <c r="D30">
        <f t="shared" ref="D30:AE30" si="5">(CL_B1+D27*390.67050646)*CL_R1</f>
        <v>6.7675649896935974</v>
      </c>
      <c r="E30">
        <f t="shared" si="5"/>
        <v>10.176808303773987</v>
      </c>
      <c r="F30">
        <f t="shared" si="5"/>
        <v>13.586051617854373</v>
      </c>
      <c r="G30">
        <f t="shared" si="5"/>
        <v>16.995294931934762</v>
      </c>
      <c r="H30">
        <f t="shared" si="5"/>
        <v>20.404538246015154</v>
      </c>
      <c r="I30">
        <f t="shared" si="5"/>
        <v>23.813781560095538</v>
      </c>
      <c r="J30">
        <f t="shared" si="5"/>
        <v>27.223024874175927</v>
      </c>
      <c r="K30">
        <f t="shared" si="5"/>
        <v>30.632268188256319</v>
      </c>
      <c r="L30">
        <f t="shared" si="5"/>
        <v>34.041511502336704</v>
      </c>
      <c r="M30">
        <f t="shared" si="5"/>
        <v>37.450754816417096</v>
      </c>
      <c r="N30">
        <f t="shared" si="5"/>
        <v>40.859998130497488</v>
      </c>
      <c r="O30">
        <f t="shared" si="5"/>
        <v>44.269241444577872</v>
      </c>
      <c r="P30">
        <f t="shared" si="5"/>
        <v>47.678484758658264</v>
      </c>
      <c r="Q30">
        <f t="shared" si="5"/>
        <v>51.087728072738649</v>
      </c>
      <c r="R30">
        <f t="shared" si="5"/>
        <v>54.496971386819041</v>
      </c>
      <c r="S30">
        <f t="shared" si="5"/>
        <v>57.906214700899433</v>
      </c>
      <c r="T30">
        <f t="shared" si="5"/>
        <v>61.315458014979818</v>
      </c>
      <c r="U30">
        <f t="shared" si="5"/>
        <v>64.72470132906021</v>
      </c>
      <c r="V30">
        <f t="shared" si="5"/>
        <v>68.133944643140595</v>
      </c>
      <c r="W30">
        <f t="shared" si="5"/>
        <v>71.543187957220979</v>
      </c>
      <c r="X30">
        <f t="shared" si="5"/>
        <v>74.952431271301364</v>
      </c>
      <c r="Y30">
        <f t="shared" si="5"/>
        <v>78.361674585381749</v>
      </c>
      <c r="Z30">
        <f t="shared" si="5"/>
        <v>81.770917899462148</v>
      </c>
      <c r="AA30">
        <f t="shared" si="5"/>
        <v>85.180161213542533</v>
      </c>
      <c r="AB30">
        <f t="shared" si="5"/>
        <v>88.589404527622918</v>
      </c>
      <c r="AC30">
        <f t="shared" si="5"/>
        <v>91.998647841703303</v>
      </c>
      <c r="AD30">
        <f t="shared" si="5"/>
        <v>95.407891155783702</v>
      </c>
      <c r="AE30">
        <f t="shared" si="5"/>
        <v>98.817134469864087</v>
      </c>
    </row>
    <row r="31" spans="2:31">
      <c r="B31" s="78" t="s">
        <v>64</v>
      </c>
      <c r="C31">
        <f>C26-0.4068*SIN(C29)</f>
        <v>800.90023239215463</v>
      </c>
      <c r="D31">
        <f t="shared" ref="D31:AE31" si="6">D26-0.4068*SIN(D29)</f>
        <v>801.72766320279004</v>
      </c>
      <c r="E31">
        <f t="shared" si="6"/>
        <v>802.25232351446584</v>
      </c>
      <c r="F31">
        <f t="shared" si="6"/>
        <v>803.42458559884358</v>
      </c>
      <c r="G31">
        <f t="shared" si="6"/>
        <v>803.63714673144887</v>
      </c>
      <c r="H31">
        <f t="shared" si="6"/>
        <v>805.07300129875443</v>
      </c>
      <c r="I31">
        <f t="shared" si="6"/>
        <v>805.08379954526674</v>
      </c>
      <c r="J31">
        <f t="shared" si="6"/>
        <v>806.64938958865696</v>
      </c>
      <c r="K31">
        <f t="shared" si="6"/>
        <v>806.60903706103477</v>
      </c>
      <c r="L31">
        <f t="shared" si="6"/>
        <v>808.14460783473396</v>
      </c>
      <c r="M31">
        <f t="shared" si="6"/>
        <v>808.21392734007247</v>
      </c>
      <c r="N31">
        <f t="shared" si="6"/>
        <v>809.56571653177718</v>
      </c>
      <c r="O31">
        <f t="shared" si="6"/>
        <v>809.88363819397148</v>
      </c>
      <c r="P31">
        <f t="shared" si="6"/>
        <v>810.93456989030778</v>
      </c>
      <c r="Q31">
        <f t="shared" si="6"/>
        <v>811.59039797955052</v>
      </c>
      <c r="R31">
        <f t="shared" si="6"/>
        <v>812.28345330864136</v>
      </c>
      <c r="S31">
        <f t="shared" si="6"/>
        <v>813.2990393621086</v>
      </c>
      <c r="T31">
        <f t="shared" si="6"/>
        <v>813.64863857581122</v>
      </c>
      <c r="U31">
        <f t="shared" si="6"/>
        <v>814.97401940337932</v>
      </c>
      <c r="V31">
        <f t="shared" si="6"/>
        <v>815.06314331292413</v>
      </c>
      <c r="W31">
        <f t="shared" si="6"/>
        <v>816.58651462730552</v>
      </c>
      <c r="X31">
        <f t="shared" si="6"/>
        <v>816.55014001009135</v>
      </c>
      <c r="Y31">
        <f t="shared" si="6"/>
        <v>818.1201747497098</v>
      </c>
      <c r="Z31">
        <f t="shared" si="6"/>
        <v>818.11833034409779</v>
      </c>
      <c r="AA31">
        <f t="shared" si="6"/>
        <v>819.57438651486314</v>
      </c>
      <c r="AB31">
        <f t="shared" si="6"/>
        <v>819.76020815349318</v>
      </c>
      <c r="AC31">
        <f t="shared" si="6"/>
        <v>820.96439611332437</v>
      </c>
      <c r="AD31">
        <f t="shared" si="6"/>
        <v>821.45355781525393</v>
      </c>
      <c r="AE31">
        <f t="shared" si="6"/>
        <v>822.31826574405704</v>
      </c>
    </row>
    <row r="32" spans="2:31">
      <c r="B32" s="78"/>
      <c r="C32">
        <f>C31+(0.1734-0.000393*C4)*SIN(C28)</f>
        <v>800.81403750790082</v>
      </c>
      <c r="D32">
        <f t="shared" ref="D32:AE32" si="7">D31+(0.1734-0.000393*D4)*SIN(D28)</f>
        <v>801.6817727331628</v>
      </c>
      <c r="E32">
        <f t="shared" si="7"/>
        <v>802.24992204090836</v>
      </c>
      <c r="F32">
        <f t="shared" si="7"/>
        <v>803.46582721416144</v>
      </c>
      <c r="G32">
        <f t="shared" si="7"/>
        <v>803.719385128672</v>
      </c>
      <c r="H32">
        <f t="shared" si="7"/>
        <v>805.19095957390834</v>
      </c>
      <c r="I32">
        <f t="shared" si="7"/>
        <v>805.22990879487099</v>
      </c>
      <c r="J32">
        <f t="shared" si="7"/>
        <v>806.81427457552331</v>
      </c>
      <c r="K32">
        <f t="shared" si="7"/>
        <v>806.78211778516459</v>
      </c>
      <c r="L32">
        <f t="shared" si="7"/>
        <v>808.31477840895172</v>
      </c>
      <c r="M32">
        <f t="shared" si="7"/>
        <v>808.37026860970423</v>
      </c>
      <c r="N32">
        <f t="shared" si="7"/>
        <v>809.6981967124625</v>
      </c>
      <c r="O32">
        <f t="shared" si="7"/>
        <v>809.98375657052634</v>
      </c>
      <c r="P32">
        <f t="shared" si="7"/>
        <v>810.99590227309568</v>
      </c>
      <c r="Q32">
        <f t="shared" si="7"/>
        <v>811.60900891864276</v>
      </c>
      <c r="R32">
        <f t="shared" si="7"/>
        <v>812.25814861565652</v>
      </c>
      <c r="S32">
        <f t="shared" si="7"/>
        <v>813.23144273643163</v>
      </c>
      <c r="T32">
        <f t="shared" si="7"/>
        <v>813.54308741839759</v>
      </c>
      <c r="U32">
        <f t="shared" si="7"/>
        <v>814.83728650335024</v>
      </c>
      <c r="V32">
        <f t="shared" si="7"/>
        <v>814.90400226519341</v>
      </c>
      <c r="W32">
        <f t="shared" si="7"/>
        <v>816.41517686662405</v>
      </c>
      <c r="X32">
        <f t="shared" si="7"/>
        <v>816.37759958474851</v>
      </c>
      <c r="Y32">
        <f t="shared" si="7"/>
        <v>817.9575028781021</v>
      </c>
      <c r="Z32">
        <f t="shared" si="7"/>
        <v>817.9759650196055</v>
      </c>
      <c r="AA32">
        <f t="shared" si="7"/>
        <v>819.46146274220416</v>
      </c>
      <c r="AB32">
        <f t="shared" si="7"/>
        <v>819.6839717925684</v>
      </c>
      <c r="AC32">
        <f t="shared" si="7"/>
        <v>820.92973894181353</v>
      </c>
      <c r="AD32">
        <f t="shared" si="7"/>
        <v>821.46270364310794</v>
      </c>
      <c r="AE32">
        <f t="shared" si="7"/>
        <v>822.37062772064439</v>
      </c>
    </row>
    <row r="33" spans="2:31">
      <c r="B33" s="78"/>
      <c r="C33">
        <f>C32+0.0161*SIN(2*C29)</f>
        <v>800.81288856337881</v>
      </c>
      <c r="D33">
        <f t="shared" ref="D33:AE33" si="8">D32+0.0161*SIN(2*D29)</f>
        <v>801.68773208854691</v>
      </c>
      <c r="E33">
        <f t="shared" si="8"/>
        <v>802.26180009228608</v>
      </c>
      <c r="F33">
        <f t="shared" si="8"/>
        <v>803.48125287011749</v>
      </c>
      <c r="G33">
        <f t="shared" si="8"/>
        <v>803.73527912651844</v>
      </c>
      <c r="H33">
        <f t="shared" si="8"/>
        <v>805.20414916075424</v>
      </c>
      <c r="I33">
        <f t="shared" si="8"/>
        <v>805.23776107116521</v>
      </c>
      <c r="J33">
        <f t="shared" si="8"/>
        <v>806.81522207331</v>
      </c>
      <c r="K33">
        <f t="shared" si="8"/>
        <v>806.77597136535053</v>
      </c>
      <c r="L33">
        <f t="shared" si="8"/>
        <v>808.30276501716889</v>
      </c>
      <c r="M33">
        <f t="shared" si="8"/>
        <v>808.35478635396032</v>
      </c>
      <c r="N33">
        <f t="shared" si="8"/>
        <v>809.68233615387032</v>
      </c>
      <c r="O33">
        <f t="shared" si="8"/>
        <v>809.97068378684764</v>
      </c>
      <c r="P33">
        <f t="shared" si="8"/>
        <v>810.98822684768447</v>
      </c>
      <c r="Q33">
        <f t="shared" si="8"/>
        <v>811.60826301655891</v>
      </c>
      <c r="R33">
        <f t="shared" si="8"/>
        <v>812.26448113354752</v>
      </c>
      <c r="S33">
        <f t="shared" si="8"/>
        <v>813.24358957984873</v>
      </c>
      <c r="T33">
        <f t="shared" si="8"/>
        <v>813.55862383977626</v>
      </c>
      <c r="U33">
        <f t="shared" si="8"/>
        <v>814.85311112905742</v>
      </c>
      <c r="V33">
        <f t="shared" si="8"/>
        <v>814.91695619037421</v>
      </c>
      <c r="W33">
        <f t="shared" si="8"/>
        <v>816.42267423440569</v>
      </c>
      <c r="X33">
        <f t="shared" si="8"/>
        <v>816.37814377385712</v>
      </c>
      <c r="Y33">
        <f t="shared" si="8"/>
        <v>817.95098525774608</v>
      </c>
      <c r="Z33">
        <f t="shared" si="8"/>
        <v>817.96368663430655</v>
      </c>
      <c r="AA33">
        <f t="shared" si="8"/>
        <v>819.44587459785964</v>
      </c>
      <c r="AB33">
        <f t="shared" si="8"/>
        <v>819.66818558772718</v>
      </c>
      <c r="AC33">
        <f t="shared" si="8"/>
        <v>820.91690591177417</v>
      </c>
      <c r="AD33">
        <f t="shared" si="8"/>
        <v>821.45538551170785</v>
      </c>
      <c r="AE33">
        <f t="shared" si="8"/>
        <v>822.37028533006958</v>
      </c>
    </row>
    <row r="34" spans="2:31">
      <c r="B34" s="78"/>
      <c r="C34">
        <f>C33+0.0104*SIN(2*C30)</f>
        <v>800.81725668347053</v>
      </c>
      <c r="D34">
        <f t="shared" ref="D34:AE34" si="9">D33+0.0104*SIN(2*D30)</f>
        <v>801.69630359952953</v>
      </c>
      <c r="E34">
        <f t="shared" si="9"/>
        <v>802.272176941922</v>
      </c>
      <c r="F34">
        <f t="shared" si="9"/>
        <v>803.49053192644578</v>
      </c>
      <c r="G34">
        <f t="shared" si="9"/>
        <v>803.74086438728978</v>
      </c>
      <c r="H34">
        <f t="shared" si="9"/>
        <v>805.20447803716525</v>
      </c>
      <c r="I34">
        <f t="shared" si="9"/>
        <v>805.23274155343893</v>
      </c>
      <c r="J34">
        <f t="shared" si="9"/>
        <v>806.80625847227793</v>
      </c>
      <c r="K34">
        <f t="shared" si="9"/>
        <v>806.7655714283112</v>
      </c>
      <c r="L34">
        <f t="shared" si="9"/>
        <v>808.29383833524787</v>
      </c>
      <c r="M34">
        <f t="shared" si="9"/>
        <v>808.34983034559389</v>
      </c>
      <c r="N34">
        <f t="shared" si="9"/>
        <v>809.68273736187177</v>
      </c>
      <c r="O34">
        <f t="shared" si="9"/>
        <v>809.97632996522589</v>
      </c>
      <c r="P34">
        <f t="shared" si="9"/>
        <v>810.9975383647128</v>
      </c>
      <c r="Q34">
        <f t="shared" si="9"/>
        <v>811.61863478845578</v>
      </c>
      <c r="R34">
        <f t="shared" si="9"/>
        <v>812.27301144895137</v>
      </c>
      <c r="S34">
        <f t="shared" si="9"/>
        <v>813.24789191181185</v>
      </c>
      <c r="T34">
        <f t="shared" si="9"/>
        <v>813.55749452457928</v>
      </c>
      <c r="U34">
        <f t="shared" si="9"/>
        <v>814.84686611529344</v>
      </c>
      <c r="V34">
        <f t="shared" si="9"/>
        <v>814.90734264598825</v>
      </c>
      <c r="W34">
        <f t="shared" si="9"/>
        <v>816.41238174139471</v>
      </c>
      <c r="X34">
        <f t="shared" si="9"/>
        <v>816.37005186372323</v>
      </c>
      <c r="Y34">
        <f t="shared" si="9"/>
        <v>817.94735780476321</v>
      </c>
      <c r="Z34">
        <f t="shared" si="9"/>
        <v>817.96553849125382</v>
      </c>
      <c r="AA34">
        <f t="shared" si="9"/>
        <v>819.45268767058724</v>
      </c>
      <c r="AB34">
        <f t="shared" si="9"/>
        <v>819.67805378239325</v>
      </c>
      <c r="AC34">
        <f t="shared" si="9"/>
        <v>820.92706840285473</v>
      </c>
      <c r="AD34">
        <f t="shared" si="9"/>
        <v>821.46299913835026</v>
      </c>
      <c r="AE34">
        <f t="shared" si="9"/>
        <v>822.37322002740621</v>
      </c>
    </row>
    <row r="35" spans="2:31">
      <c r="B35" s="78"/>
      <c r="C35">
        <f>C34-0.0074*SIN(C28-C29)</f>
        <v>800.82071396976175</v>
      </c>
      <c r="D35">
        <f t="shared" ref="D35:AE35" si="10">D34-0.0074*SIN(D28-D29)</f>
        <v>801.6930354675809</v>
      </c>
      <c r="E35">
        <f t="shared" si="10"/>
        <v>802.27525322834117</v>
      </c>
      <c r="F35">
        <f t="shared" si="10"/>
        <v>803.48765001876495</v>
      </c>
      <c r="G35">
        <f t="shared" si="10"/>
        <v>803.74354954308683</v>
      </c>
      <c r="H35">
        <f t="shared" si="10"/>
        <v>805.20199184437922</v>
      </c>
      <c r="I35">
        <f t="shared" si="10"/>
        <v>805.23502673592543</v>
      </c>
      <c r="J35">
        <f t="shared" si="10"/>
        <v>806.80417618185504</v>
      </c>
      <c r="K35">
        <f t="shared" si="10"/>
        <v>806.7674491119808</v>
      </c>
      <c r="L35">
        <f t="shared" si="10"/>
        <v>808.29216680453533</v>
      </c>
      <c r="M35">
        <f t="shared" si="10"/>
        <v>808.35129434690521</v>
      </c>
      <c r="N35">
        <f t="shared" si="10"/>
        <v>809.68148209551305</v>
      </c>
      <c r="O35">
        <f t="shared" si="10"/>
        <v>809.97737546296617</v>
      </c>
      <c r="P35">
        <f t="shared" si="10"/>
        <v>810.99670349652001</v>
      </c>
      <c r="Q35">
        <f t="shared" si="10"/>
        <v>811.61925833961777</v>
      </c>
      <c r="R35">
        <f t="shared" si="10"/>
        <v>812.27259972829165</v>
      </c>
      <c r="S35">
        <f t="shared" si="10"/>
        <v>813.24809146293239</v>
      </c>
      <c r="T35">
        <f t="shared" si="10"/>
        <v>813.55750730732098</v>
      </c>
      <c r="U35">
        <f t="shared" si="10"/>
        <v>814.84664100921566</v>
      </c>
      <c r="V35">
        <f t="shared" si="10"/>
        <v>814.9077798900355</v>
      </c>
      <c r="W35">
        <f t="shared" si="10"/>
        <v>816.41173271943239</v>
      </c>
      <c r="X35">
        <f t="shared" si="10"/>
        <v>816.37091212915482</v>
      </c>
      <c r="Y35">
        <f t="shared" si="10"/>
        <v>817.94628700425937</v>
      </c>
      <c r="Z35">
        <f t="shared" si="10"/>
        <v>817.96681894506492</v>
      </c>
      <c r="AA35">
        <f t="shared" si="10"/>
        <v>819.45119861787555</v>
      </c>
      <c r="AB35">
        <f t="shared" si="10"/>
        <v>819.67975020782512</v>
      </c>
      <c r="AC35">
        <f t="shared" si="10"/>
        <v>820.92516600164674</v>
      </c>
      <c r="AD35">
        <f t="shared" si="10"/>
        <v>821.4651059487768</v>
      </c>
      <c r="AE35">
        <f t="shared" si="10"/>
        <v>822.37091054264226</v>
      </c>
    </row>
    <row r="36" spans="2:31">
      <c r="B36" s="78"/>
      <c r="C36">
        <f>C35-0.0051*SIN(C28+C29)</f>
        <v>800.82341240717244</v>
      </c>
      <c r="D36">
        <f t="shared" ref="D36:AE36" si="11">D35-0.0051*SIN(D28+D29)</f>
        <v>801.69263675564059</v>
      </c>
      <c r="E36">
        <f t="shared" si="11"/>
        <v>802.27326236413978</v>
      </c>
      <c r="F36">
        <f t="shared" si="11"/>
        <v>803.49158181318876</v>
      </c>
      <c r="G36">
        <f t="shared" si="11"/>
        <v>803.73856285753982</v>
      </c>
      <c r="H36">
        <f t="shared" si="11"/>
        <v>805.2069096597603</v>
      </c>
      <c r="I36">
        <f t="shared" si="11"/>
        <v>805.23128603194584</v>
      </c>
      <c r="J36">
        <f t="shared" si="11"/>
        <v>806.80589679801392</v>
      </c>
      <c r="K36">
        <f t="shared" si="11"/>
        <v>806.76813632853134</v>
      </c>
      <c r="L36">
        <f t="shared" si="11"/>
        <v>808.28922662113746</v>
      </c>
      <c r="M36">
        <f t="shared" si="11"/>
        <v>808.35582491992261</v>
      </c>
      <c r="N36">
        <f t="shared" si="11"/>
        <v>809.67638210813641</v>
      </c>
      <c r="O36">
        <f t="shared" si="11"/>
        <v>809.98189557057981</v>
      </c>
      <c r="P36">
        <f t="shared" si="11"/>
        <v>810.99378188552635</v>
      </c>
      <c r="Q36">
        <f t="shared" si="11"/>
        <v>811.61992306209856</v>
      </c>
      <c r="R36">
        <f t="shared" si="11"/>
        <v>812.27434169109449</v>
      </c>
      <c r="S36">
        <f t="shared" si="11"/>
        <v>813.24433537025095</v>
      </c>
      <c r="T36">
        <f t="shared" si="11"/>
        <v>813.56243108558169</v>
      </c>
      <c r="U36">
        <f t="shared" si="11"/>
        <v>814.84165913036009</v>
      </c>
      <c r="V36">
        <f t="shared" si="11"/>
        <v>814.91169719139589</v>
      </c>
      <c r="W36">
        <f t="shared" si="11"/>
        <v>816.40976276862045</v>
      </c>
      <c r="X36">
        <f t="shared" si="11"/>
        <v>816.37049079638041</v>
      </c>
      <c r="Y36">
        <f t="shared" si="11"/>
        <v>817.94900467229081</v>
      </c>
      <c r="Z36">
        <f t="shared" si="11"/>
        <v>817.96241737464425</v>
      </c>
      <c r="AA36">
        <f t="shared" si="11"/>
        <v>819.45629218646297</v>
      </c>
      <c r="AB36">
        <f t="shared" si="11"/>
        <v>819.67511248870392</v>
      </c>
      <c r="AC36">
        <f t="shared" si="11"/>
        <v>820.92830275041558</v>
      </c>
      <c r="AD36">
        <f t="shared" si="11"/>
        <v>821.46417704405576</v>
      </c>
      <c r="AE36">
        <f t="shared" si="11"/>
        <v>822.36942227245709</v>
      </c>
    </row>
    <row r="37" spans="2:31">
      <c r="B37" s="78"/>
      <c r="C37">
        <f>C36+0.0021*SIN(2*C28)</f>
        <v>800.82159747103674</v>
      </c>
      <c r="D37">
        <f t="shared" ref="D37:AE37" si="12">D36+0.0021*SIN(2*D28)</f>
        <v>801.69156485431461</v>
      </c>
      <c r="E37">
        <f t="shared" si="12"/>
        <v>802.27320420253875</v>
      </c>
      <c r="F37">
        <f t="shared" si="12"/>
        <v>803.49255207982094</v>
      </c>
      <c r="G37">
        <f t="shared" si="12"/>
        <v>803.74031651497467</v>
      </c>
      <c r="H37">
        <f t="shared" si="12"/>
        <v>805.20900382797151</v>
      </c>
      <c r="I37">
        <f t="shared" si="12"/>
        <v>805.23319183610636</v>
      </c>
      <c r="J37">
        <f t="shared" si="12"/>
        <v>806.80713293397605</v>
      </c>
      <c r="K37">
        <f t="shared" si="12"/>
        <v>806.76839061449925</v>
      </c>
      <c r="L37">
        <f t="shared" si="12"/>
        <v>808.28843483808294</v>
      </c>
      <c r="M37">
        <f t="shared" si="12"/>
        <v>808.35418702987533</v>
      </c>
      <c r="N37">
        <f t="shared" si="12"/>
        <v>809.67431175447564</v>
      </c>
      <c r="O37">
        <f t="shared" si="12"/>
        <v>809.97991561385152</v>
      </c>
      <c r="P37">
        <f t="shared" si="12"/>
        <v>810.99239235684877</v>
      </c>
      <c r="Q37">
        <f t="shared" si="12"/>
        <v>811.61947488205908</v>
      </c>
      <c r="R37">
        <f t="shared" si="12"/>
        <v>812.27494804598825</v>
      </c>
      <c r="S37">
        <f t="shared" si="12"/>
        <v>813.24584312727893</v>
      </c>
      <c r="T37">
        <f t="shared" si="12"/>
        <v>813.56445946600172</v>
      </c>
      <c r="U37">
        <f t="shared" si="12"/>
        <v>814.84369587382071</v>
      </c>
      <c r="V37">
        <f t="shared" si="12"/>
        <v>814.91322792548908</v>
      </c>
      <c r="W37">
        <f t="shared" si="12"/>
        <v>816.41040091182697</v>
      </c>
      <c r="X37">
        <f t="shared" si="12"/>
        <v>816.37007518787448</v>
      </c>
      <c r="Y37">
        <f t="shared" si="12"/>
        <v>817.94764027254109</v>
      </c>
      <c r="Z37">
        <f t="shared" si="12"/>
        <v>817.96044875801579</v>
      </c>
      <c r="AA37">
        <f t="shared" si="12"/>
        <v>819.45421652017149</v>
      </c>
      <c r="AB37">
        <f t="shared" si="12"/>
        <v>819.67345397498173</v>
      </c>
      <c r="AC37">
        <f t="shared" si="12"/>
        <v>820.92748024107846</v>
      </c>
      <c r="AD37">
        <f t="shared" si="12"/>
        <v>821.46439826094831</v>
      </c>
      <c r="AE37">
        <f t="shared" si="12"/>
        <v>822.37063134802986</v>
      </c>
    </row>
    <row r="38" spans="2:31">
      <c r="B38" s="78"/>
      <c r="C38">
        <f>C37+0.001*SIN(2*C30-C29)</f>
        <v>800.82204961708101</v>
      </c>
      <c r="D38">
        <f t="shared" ref="D38:AE38" si="13">D37+0.001*SIN(2*D30-D29)</f>
        <v>801.6908621608444</v>
      </c>
      <c r="E38">
        <f t="shared" si="13"/>
        <v>802.27409045099432</v>
      </c>
      <c r="F38">
        <f t="shared" si="13"/>
        <v>803.49156676833775</v>
      </c>
      <c r="G38">
        <f t="shared" si="13"/>
        <v>803.74130695319059</v>
      </c>
      <c r="H38">
        <f t="shared" si="13"/>
        <v>805.20810268808316</v>
      </c>
      <c r="I38">
        <f t="shared" si="13"/>
        <v>805.23391776600999</v>
      </c>
      <c r="J38">
        <f t="shared" si="13"/>
        <v>806.80665142178145</v>
      </c>
      <c r="K38">
        <f t="shared" si="13"/>
        <v>806.76858180322597</v>
      </c>
      <c r="L38">
        <f t="shared" si="13"/>
        <v>808.28855220011667</v>
      </c>
      <c r="M38">
        <f t="shared" si="13"/>
        <v>808.35377230598408</v>
      </c>
      <c r="N38">
        <f t="shared" si="13"/>
        <v>809.67498430183844</v>
      </c>
      <c r="O38">
        <f t="shared" si="13"/>
        <v>809.97904936142902</v>
      </c>
      <c r="P38">
        <f t="shared" si="13"/>
        <v>810.993369728728</v>
      </c>
      <c r="Q38">
        <f t="shared" si="13"/>
        <v>811.61847957008263</v>
      </c>
      <c r="R38">
        <f t="shared" si="13"/>
        <v>812.27586640835341</v>
      </c>
      <c r="S38">
        <f t="shared" si="13"/>
        <v>813.24508926811529</v>
      </c>
      <c r="T38">
        <f t="shared" si="13"/>
        <v>813.56497695155758</v>
      </c>
      <c r="U38">
        <f t="shared" si="13"/>
        <v>814.84346409721149</v>
      </c>
      <c r="V38">
        <f t="shared" si="13"/>
        <v>814.91315189634656</v>
      </c>
      <c r="W38">
        <f t="shared" si="13"/>
        <v>816.41077749835756</v>
      </c>
      <c r="X38">
        <f t="shared" si="13"/>
        <v>816.36943394645357</v>
      </c>
      <c r="Y38">
        <f t="shared" si="13"/>
        <v>817.94848503504409</v>
      </c>
      <c r="Z38">
        <f t="shared" si="13"/>
        <v>817.95948101125668</v>
      </c>
      <c r="AA38">
        <f t="shared" si="13"/>
        <v>819.45521498945368</v>
      </c>
      <c r="AB38">
        <f t="shared" si="13"/>
        <v>819.67251997389167</v>
      </c>
      <c r="AC38">
        <f t="shared" si="13"/>
        <v>820.9282607294424</v>
      </c>
      <c r="AD38">
        <f t="shared" si="13"/>
        <v>821.46384569445559</v>
      </c>
      <c r="AE38">
        <f t="shared" si="13"/>
        <v>822.37090331281377</v>
      </c>
    </row>
    <row r="39" spans="2:31">
      <c r="B39" s="78" t="s">
        <v>65</v>
      </c>
      <c r="C39">
        <f>C25+TRUNC(C38)</f>
        <v>2459552</v>
      </c>
      <c r="D39">
        <f t="shared" ref="D39:AE39" si="14">D25+TRUNC(D38)</f>
        <v>2459567</v>
      </c>
      <c r="E39">
        <f t="shared" si="14"/>
        <v>2459582</v>
      </c>
      <c r="F39">
        <f t="shared" si="14"/>
        <v>2459597</v>
      </c>
      <c r="G39">
        <f t="shared" si="14"/>
        <v>2459611</v>
      </c>
      <c r="H39">
        <f t="shared" si="14"/>
        <v>2459627</v>
      </c>
      <c r="I39">
        <f t="shared" si="14"/>
        <v>2459641</v>
      </c>
      <c r="J39">
        <f t="shared" si="14"/>
        <v>2459656</v>
      </c>
      <c r="K39">
        <f t="shared" si="14"/>
        <v>2459670</v>
      </c>
      <c r="L39">
        <f t="shared" si="14"/>
        <v>2459686</v>
      </c>
      <c r="M39">
        <f t="shared" si="14"/>
        <v>2459700</v>
      </c>
      <c r="N39">
        <f t="shared" si="14"/>
        <v>2459715</v>
      </c>
      <c r="O39">
        <f t="shared" si="14"/>
        <v>2459729</v>
      </c>
      <c r="P39">
        <f t="shared" si="14"/>
        <v>2459744</v>
      </c>
      <c r="Q39">
        <f t="shared" si="14"/>
        <v>2459759</v>
      </c>
      <c r="R39">
        <f t="shared" si="14"/>
        <v>2459774</v>
      </c>
      <c r="S39">
        <f t="shared" si="14"/>
        <v>2459789</v>
      </c>
      <c r="T39">
        <f t="shared" si="14"/>
        <v>2459803</v>
      </c>
      <c r="U39">
        <f t="shared" si="14"/>
        <v>2459818</v>
      </c>
      <c r="V39">
        <f t="shared" si="14"/>
        <v>2459832</v>
      </c>
      <c r="W39">
        <f t="shared" si="14"/>
        <v>2459848</v>
      </c>
      <c r="X39">
        <f t="shared" si="14"/>
        <v>2459862</v>
      </c>
      <c r="Y39">
        <f t="shared" si="14"/>
        <v>2459877</v>
      </c>
      <c r="Z39">
        <f t="shared" si="14"/>
        <v>2459891</v>
      </c>
      <c r="AA39">
        <f t="shared" si="14"/>
        <v>2459907</v>
      </c>
      <c r="AB39">
        <f t="shared" si="14"/>
        <v>2459921</v>
      </c>
      <c r="AC39">
        <f t="shared" si="14"/>
        <v>2459936</v>
      </c>
      <c r="AD39">
        <f t="shared" si="14"/>
        <v>2459951</v>
      </c>
      <c r="AE39">
        <f t="shared" si="14"/>
        <v>2459966</v>
      </c>
    </row>
    <row r="40" spans="2:31">
      <c r="B40" s="78" t="s">
        <v>59</v>
      </c>
      <c r="C40">
        <f>C38-TRUNC(C38)</f>
        <v>0.82204961708100655</v>
      </c>
      <c r="D40">
        <f t="shared" ref="D40:AE40" si="15">D38-TRUNC(D38)</f>
        <v>0.69086216084440366</v>
      </c>
      <c r="E40">
        <f t="shared" si="15"/>
        <v>0.27409045099432205</v>
      </c>
      <c r="F40">
        <f t="shared" si="15"/>
        <v>0.49156676833774782</v>
      </c>
      <c r="G40">
        <f t="shared" si="15"/>
        <v>0.74130695319058759</v>
      </c>
      <c r="H40">
        <f t="shared" si="15"/>
        <v>0.20810268808315868</v>
      </c>
      <c r="I40">
        <f t="shared" si="15"/>
        <v>0.23391776600999492</v>
      </c>
      <c r="J40">
        <f t="shared" si="15"/>
        <v>0.80665142178145288</v>
      </c>
      <c r="K40">
        <f t="shared" si="15"/>
        <v>0.76858180322597036</v>
      </c>
      <c r="L40">
        <f t="shared" si="15"/>
        <v>0.28855220011666916</v>
      </c>
      <c r="M40">
        <f t="shared" si="15"/>
        <v>0.35377230598408005</v>
      </c>
      <c r="N40">
        <f t="shared" si="15"/>
        <v>0.67498430183843539</v>
      </c>
      <c r="O40">
        <f t="shared" si="15"/>
        <v>0.97904936142901988</v>
      </c>
      <c r="P40">
        <f t="shared" si="15"/>
        <v>0.99336972872799834</v>
      </c>
      <c r="Q40">
        <f t="shared" si="15"/>
        <v>0.61847957008262711</v>
      </c>
      <c r="R40">
        <f t="shared" si="15"/>
        <v>0.27586640835340859</v>
      </c>
      <c r="S40">
        <f t="shared" si="15"/>
        <v>0.24508926811529363</v>
      </c>
      <c r="T40">
        <f t="shared" si="15"/>
        <v>0.56497695155758265</v>
      </c>
      <c r="U40">
        <f t="shared" si="15"/>
        <v>0.84346409721149485</v>
      </c>
      <c r="V40">
        <f t="shared" si="15"/>
        <v>0.91315189634656235</v>
      </c>
      <c r="W40">
        <f t="shared" si="15"/>
        <v>0.41077749835756094</v>
      </c>
      <c r="X40">
        <f t="shared" si="15"/>
        <v>0.36943394645356875</v>
      </c>
      <c r="Y40">
        <f t="shared" si="15"/>
        <v>0.94848503504408654</v>
      </c>
      <c r="Z40">
        <f t="shared" si="15"/>
        <v>0.95948101125668472</v>
      </c>
      <c r="AA40">
        <f t="shared" si="15"/>
        <v>0.45521498945367966</v>
      </c>
      <c r="AB40">
        <f t="shared" si="15"/>
        <v>0.67251997389166718</v>
      </c>
      <c r="AC40">
        <f t="shared" si="15"/>
        <v>0.92826072944239968</v>
      </c>
      <c r="AD40">
        <f t="shared" si="15"/>
        <v>0.46384569445558554</v>
      </c>
      <c r="AE40">
        <f t="shared" si="15"/>
        <v>0.37090331281376621</v>
      </c>
    </row>
    <row r="41" spans="2:31">
      <c r="B41" s="78" t="s">
        <v>68</v>
      </c>
      <c r="C41">
        <v>0</v>
      </c>
      <c r="D41">
        <f>IF(C41=0,1,0)</f>
        <v>1</v>
      </c>
      <c r="E41">
        <f t="shared" ref="E41:AE41" si="16">IF(D41=0,1,0)</f>
        <v>0</v>
      </c>
      <c r="F41">
        <f t="shared" si="16"/>
        <v>1</v>
      </c>
      <c r="G41">
        <f t="shared" si="16"/>
        <v>0</v>
      </c>
      <c r="H41">
        <f t="shared" si="16"/>
        <v>1</v>
      </c>
      <c r="I41">
        <f t="shared" si="16"/>
        <v>0</v>
      </c>
      <c r="J41">
        <f t="shared" si="16"/>
        <v>1</v>
      </c>
      <c r="K41">
        <f t="shared" si="16"/>
        <v>0</v>
      </c>
      <c r="L41">
        <f t="shared" si="16"/>
        <v>1</v>
      </c>
      <c r="M41">
        <f t="shared" si="16"/>
        <v>0</v>
      </c>
      <c r="N41">
        <f t="shared" si="16"/>
        <v>1</v>
      </c>
      <c r="O41">
        <f t="shared" si="16"/>
        <v>0</v>
      </c>
      <c r="P41">
        <f t="shared" si="16"/>
        <v>1</v>
      </c>
      <c r="Q41">
        <f t="shared" si="16"/>
        <v>0</v>
      </c>
      <c r="R41">
        <f t="shared" si="16"/>
        <v>1</v>
      </c>
      <c r="S41">
        <f t="shared" si="16"/>
        <v>0</v>
      </c>
      <c r="T41">
        <f t="shared" si="16"/>
        <v>1</v>
      </c>
      <c r="U41">
        <f t="shared" si="16"/>
        <v>0</v>
      </c>
      <c r="V41">
        <f t="shared" si="16"/>
        <v>1</v>
      </c>
      <c r="W41">
        <f t="shared" si="16"/>
        <v>0</v>
      </c>
      <c r="X41">
        <f t="shared" si="16"/>
        <v>1</v>
      </c>
      <c r="Y41">
        <f t="shared" si="16"/>
        <v>0</v>
      </c>
      <c r="Z41">
        <f t="shared" si="16"/>
        <v>1</v>
      </c>
      <c r="AA41">
        <f t="shared" si="16"/>
        <v>0</v>
      </c>
      <c r="AB41">
        <f t="shared" si="16"/>
        <v>1</v>
      </c>
      <c r="AC41">
        <f t="shared" si="16"/>
        <v>0</v>
      </c>
      <c r="AD41">
        <f t="shared" si="16"/>
        <v>1</v>
      </c>
      <c r="AE41">
        <f t="shared" si="16"/>
        <v>0</v>
      </c>
    </row>
    <row r="42" spans="2:31">
      <c r="B42" s="79" t="s">
        <v>70</v>
      </c>
      <c r="C42" s="80">
        <f>C39+C40</f>
        <v>2459552.8220496173</v>
      </c>
      <c r="D42" s="80">
        <f t="shared" ref="D42:AE42" si="17">D39+D40</f>
        <v>2459567.6908621606</v>
      </c>
      <c r="E42" s="80">
        <f t="shared" si="17"/>
        <v>2459582.2740904512</v>
      </c>
      <c r="F42" s="80">
        <f t="shared" si="17"/>
        <v>2459597.4915667684</v>
      </c>
      <c r="G42" s="80">
        <f t="shared" si="17"/>
        <v>2459611.7413069531</v>
      </c>
      <c r="H42" s="80">
        <f t="shared" si="17"/>
        <v>2459627.2081026882</v>
      </c>
      <c r="I42" s="80">
        <f t="shared" si="17"/>
        <v>2459641.2339177658</v>
      </c>
      <c r="J42" s="80">
        <f t="shared" si="17"/>
        <v>2459656.8066514218</v>
      </c>
      <c r="K42" s="80">
        <f t="shared" si="17"/>
        <v>2459670.7685818034</v>
      </c>
      <c r="L42" s="80">
        <f t="shared" si="17"/>
        <v>2459686.2885522</v>
      </c>
      <c r="M42" s="80">
        <f t="shared" si="17"/>
        <v>2459700.3537723059</v>
      </c>
      <c r="N42" s="80">
        <f t="shared" si="17"/>
        <v>2459715.6749843019</v>
      </c>
      <c r="O42" s="80">
        <f t="shared" si="17"/>
        <v>2459729.9790493613</v>
      </c>
      <c r="P42" s="80">
        <f t="shared" si="17"/>
        <v>2459744.9933697288</v>
      </c>
      <c r="Q42" s="80">
        <f t="shared" si="17"/>
        <v>2459759.6184795699</v>
      </c>
      <c r="R42" s="80">
        <f t="shared" si="17"/>
        <v>2459774.2758664084</v>
      </c>
      <c r="S42" s="80">
        <f t="shared" si="17"/>
        <v>2459789.2450892683</v>
      </c>
      <c r="T42" s="80">
        <f t="shared" si="17"/>
        <v>2459803.5649769516</v>
      </c>
      <c r="U42" s="80">
        <f t="shared" si="17"/>
        <v>2459818.843464097</v>
      </c>
      <c r="V42" s="80">
        <f t="shared" si="17"/>
        <v>2459832.9131518966</v>
      </c>
      <c r="W42" s="80">
        <f t="shared" si="17"/>
        <v>2459848.4107774985</v>
      </c>
      <c r="X42" s="80">
        <f t="shared" si="17"/>
        <v>2459862.3694339464</v>
      </c>
      <c r="Y42" s="80">
        <f t="shared" si="17"/>
        <v>2459877.948485035</v>
      </c>
      <c r="Z42" s="80">
        <f t="shared" si="17"/>
        <v>2459891.9594810111</v>
      </c>
      <c r="AA42" s="80">
        <f t="shared" si="17"/>
        <v>2459907.4552149894</v>
      </c>
      <c r="AB42" s="80">
        <f t="shared" si="17"/>
        <v>2459921.6725199739</v>
      </c>
      <c r="AC42" s="80">
        <f t="shared" si="17"/>
        <v>2459936.9282607296</v>
      </c>
      <c r="AD42" s="80">
        <f t="shared" si="17"/>
        <v>2459951.4638456944</v>
      </c>
      <c r="AE42" s="80">
        <f t="shared" si="17"/>
        <v>2459966.3709033127</v>
      </c>
    </row>
    <row r="43" spans="2:31">
      <c r="B43" s="78"/>
      <c r="C43">
        <f>C40+0.5</f>
        <v>1.3220496170810065</v>
      </c>
      <c r="D43">
        <f t="shared" ref="D43:AE43" si="18">D40+0.5</f>
        <v>1.1908621608444037</v>
      </c>
      <c r="E43">
        <f t="shared" si="18"/>
        <v>0.77409045099432205</v>
      </c>
      <c r="F43">
        <f t="shared" si="18"/>
        <v>0.99156676833774782</v>
      </c>
      <c r="G43">
        <f t="shared" si="18"/>
        <v>1.2413069531905876</v>
      </c>
      <c r="H43">
        <f t="shared" si="18"/>
        <v>0.70810268808315868</v>
      </c>
      <c r="I43">
        <f t="shared" si="18"/>
        <v>0.73391776600999492</v>
      </c>
      <c r="J43">
        <f t="shared" si="18"/>
        <v>1.3066514217814529</v>
      </c>
      <c r="K43">
        <f t="shared" si="18"/>
        <v>1.2685818032259704</v>
      </c>
      <c r="L43">
        <f t="shared" si="18"/>
        <v>0.78855220011666916</v>
      </c>
      <c r="M43">
        <f t="shared" si="18"/>
        <v>0.85377230598408005</v>
      </c>
      <c r="N43">
        <f t="shared" si="18"/>
        <v>1.1749843018384354</v>
      </c>
      <c r="O43">
        <f t="shared" si="18"/>
        <v>1.4790493614290199</v>
      </c>
      <c r="P43">
        <f t="shared" si="18"/>
        <v>1.4933697287279983</v>
      </c>
      <c r="Q43">
        <f t="shared" si="18"/>
        <v>1.1184795700826271</v>
      </c>
      <c r="R43">
        <f t="shared" si="18"/>
        <v>0.77586640835340859</v>
      </c>
      <c r="S43">
        <f t="shared" si="18"/>
        <v>0.74508926811529363</v>
      </c>
      <c r="T43">
        <f t="shared" si="18"/>
        <v>1.0649769515575827</v>
      </c>
      <c r="U43">
        <f t="shared" si="18"/>
        <v>1.3434640972114948</v>
      </c>
      <c r="V43">
        <f t="shared" si="18"/>
        <v>1.4131518963465624</v>
      </c>
      <c r="W43">
        <f t="shared" si="18"/>
        <v>0.91077749835756094</v>
      </c>
      <c r="X43">
        <f t="shared" si="18"/>
        <v>0.86943394645356875</v>
      </c>
      <c r="Y43">
        <f t="shared" si="18"/>
        <v>1.4484850350440865</v>
      </c>
      <c r="Z43">
        <f t="shared" si="18"/>
        <v>1.4594810112566847</v>
      </c>
      <c r="AA43">
        <f t="shared" si="18"/>
        <v>0.95521498945367966</v>
      </c>
      <c r="AB43">
        <f t="shared" si="18"/>
        <v>1.1725199738916672</v>
      </c>
      <c r="AC43">
        <f t="shared" si="18"/>
        <v>1.4282607294423997</v>
      </c>
      <c r="AD43">
        <f t="shared" si="18"/>
        <v>0.96384569445558554</v>
      </c>
      <c r="AE43">
        <f t="shared" si="18"/>
        <v>0.87090331281376621</v>
      </c>
    </row>
    <row r="44" spans="2:31">
      <c r="B44" s="78" t="s">
        <v>71</v>
      </c>
      <c r="C44">
        <f>IF(C43&lt;1,C43,C43-1)</f>
        <v>0.32204961708100655</v>
      </c>
      <c r="D44">
        <f t="shared" ref="D44:AE44" si="19">IF(D43&lt;1,D43,D43-1)</f>
        <v>0.19086216084440366</v>
      </c>
      <c r="E44">
        <f t="shared" si="19"/>
        <v>0.77409045099432205</v>
      </c>
      <c r="F44">
        <f t="shared" si="19"/>
        <v>0.99156676833774782</v>
      </c>
      <c r="G44">
        <f t="shared" si="19"/>
        <v>0.24130695319058759</v>
      </c>
      <c r="H44">
        <f t="shared" si="19"/>
        <v>0.70810268808315868</v>
      </c>
      <c r="I44">
        <f t="shared" si="19"/>
        <v>0.73391776600999492</v>
      </c>
      <c r="J44">
        <f t="shared" si="19"/>
        <v>0.30665142178145288</v>
      </c>
      <c r="K44">
        <f t="shared" si="19"/>
        <v>0.26858180322597036</v>
      </c>
      <c r="L44">
        <f t="shared" si="19"/>
        <v>0.78855220011666916</v>
      </c>
      <c r="M44">
        <f t="shared" si="19"/>
        <v>0.85377230598408005</v>
      </c>
      <c r="N44">
        <f t="shared" si="19"/>
        <v>0.17498430183843539</v>
      </c>
      <c r="O44">
        <f t="shared" si="19"/>
        <v>0.47904936142901988</v>
      </c>
      <c r="P44">
        <f t="shared" si="19"/>
        <v>0.49336972872799834</v>
      </c>
      <c r="Q44">
        <f t="shared" si="19"/>
        <v>0.11847957008262711</v>
      </c>
      <c r="R44">
        <f t="shared" si="19"/>
        <v>0.77586640835340859</v>
      </c>
      <c r="S44">
        <f t="shared" si="19"/>
        <v>0.74508926811529363</v>
      </c>
      <c r="T44">
        <f t="shared" si="19"/>
        <v>6.4976951557582652E-2</v>
      </c>
      <c r="U44">
        <f t="shared" si="19"/>
        <v>0.34346409721149485</v>
      </c>
      <c r="V44">
        <f t="shared" si="19"/>
        <v>0.41315189634656235</v>
      </c>
      <c r="W44">
        <f t="shared" si="19"/>
        <v>0.91077749835756094</v>
      </c>
      <c r="X44">
        <f t="shared" si="19"/>
        <v>0.86943394645356875</v>
      </c>
      <c r="Y44">
        <f t="shared" si="19"/>
        <v>0.44848503504408654</v>
      </c>
      <c r="Z44">
        <f t="shared" si="19"/>
        <v>0.45948101125668472</v>
      </c>
      <c r="AA44">
        <f t="shared" si="19"/>
        <v>0.95521498945367966</v>
      </c>
      <c r="AB44">
        <f t="shared" si="19"/>
        <v>0.17251997389166718</v>
      </c>
      <c r="AC44">
        <f t="shared" si="19"/>
        <v>0.42826072944239968</v>
      </c>
      <c r="AD44">
        <f t="shared" si="19"/>
        <v>0.96384569445558554</v>
      </c>
      <c r="AE44">
        <f t="shared" si="19"/>
        <v>0.87090331281376621</v>
      </c>
    </row>
    <row r="45" spans="2:31">
      <c r="B45" s="78" t="s">
        <v>72</v>
      </c>
      <c r="C45">
        <f>IF(C43&lt;1,C39,C39+1)</f>
        <v>2459553</v>
      </c>
      <c r="D45">
        <f t="shared" ref="D45:AE45" si="20">IF(D43&lt;1,D39,D39+1)</f>
        <v>2459568</v>
      </c>
      <c r="E45">
        <f t="shared" si="20"/>
        <v>2459582</v>
      </c>
      <c r="F45">
        <f t="shared" si="20"/>
        <v>2459597</v>
      </c>
      <c r="G45">
        <f t="shared" si="20"/>
        <v>2459612</v>
      </c>
      <c r="H45">
        <f t="shared" si="20"/>
        <v>2459627</v>
      </c>
      <c r="I45">
        <f t="shared" si="20"/>
        <v>2459641</v>
      </c>
      <c r="J45">
        <f t="shared" si="20"/>
        <v>2459657</v>
      </c>
      <c r="K45">
        <f t="shared" si="20"/>
        <v>2459671</v>
      </c>
      <c r="L45">
        <f t="shared" si="20"/>
        <v>2459686</v>
      </c>
      <c r="M45">
        <f t="shared" si="20"/>
        <v>2459700</v>
      </c>
      <c r="N45">
        <f t="shared" si="20"/>
        <v>2459716</v>
      </c>
      <c r="O45">
        <f t="shared" si="20"/>
        <v>2459730</v>
      </c>
      <c r="P45">
        <f t="shared" si="20"/>
        <v>2459745</v>
      </c>
      <c r="Q45">
        <f t="shared" si="20"/>
        <v>2459760</v>
      </c>
      <c r="R45">
        <f t="shared" si="20"/>
        <v>2459774</v>
      </c>
      <c r="S45">
        <f t="shared" si="20"/>
        <v>2459789</v>
      </c>
      <c r="T45">
        <f t="shared" si="20"/>
        <v>2459804</v>
      </c>
      <c r="U45">
        <f t="shared" si="20"/>
        <v>2459819</v>
      </c>
      <c r="V45">
        <f t="shared" si="20"/>
        <v>2459833</v>
      </c>
      <c r="W45">
        <f t="shared" si="20"/>
        <v>2459848</v>
      </c>
      <c r="X45">
        <f t="shared" si="20"/>
        <v>2459862</v>
      </c>
      <c r="Y45">
        <f t="shared" si="20"/>
        <v>2459878</v>
      </c>
      <c r="Z45">
        <f t="shared" si="20"/>
        <v>2459892</v>
      </c>
      <c r="AA45">
        <f t="shared" si="20"/>
        <v>2459907</v>
      </c>
      <c r="AB45">
        <f t="shared" si="20"/>
        <v>2459922</v>
      </c>
      <c r="AC45">
        <f t="shared" si="20"/>
        <v>2459937</v>
      </c>
      <c r="AD45">
        <f t="shared" si="20"/>
        <v>2459951</v>
      </c>
      <c r="AE45">
        <f t="shared" si="20"/>
        <v>2459966</v>
      </c>
    </row>
    <row r="46" spans="2:31">
      <c r="B46" s="78" t="s">
        <v>73</v>
      </c>
      <c r="C46">
        <f>TRUNC(((C45/36524.25)-51.12264))</f>
        <v>16</v>
      </c>
      <c r="D46">
        <f t="shared" ref="D46:AE46" si="21">TRUNC(((D45/36524.25)-51.12264))</f>
        <v>16</v>
      </c>
      <c r="E46">
        <f t="shared" si="21"/>
        <v>16</v>
      </c>
      <c r="F46">
        <f t="shared" si="21"/>
        <v>16</v>
      </c>
      <c r="G46">
        <f t="shared" si="21"/>
        <v>16</v>
      </c>
      <c r="H46">
        <f t="shared" si="21"/>
        <v>16</v>
      </c>
      <c r="I46">
        <f t="shared" si="21"/>
        <v>16</v>
      </c>
      <c r="J46">
        <f t="shared" si="21"/>
        <v>16</v>
      </c>
      <c r="K46">
        <f t="shared" si="21"/>
        <v>16</v>
      </c>
      <c r="L46">
        <f t="shared" si="21"/>
        <v>16</v>
      </c>
      <c r="M46">
        <f t="shared" si="21"/>
        <v>16</v>
      </c>
      <c r="N46">
        <f t="shared" si="21"/>
        <v>16</v>
      </c>
      <c r="O46">
        <f t="shared" si="21"/>
        <v>16</v>
      </c>
      <c r="P46">
        <f t="shared" si="21"/>
        <v>16</v>
      </c>
      <c r="Q46">
        <f t="shared" si="21"/>
        <v>16</v>
      </c>
      <c r="R46">
        <f t="shared" si="21"/>
        <v>16</v>
      </c>
      <c r="S46">
        <f t="shared" si="21"/>
        <v>16</v>
      </c>
      <c r="T46">
        <f t="shared" si="21"/>
        <v>16</v>
      </c>
      <c r="U46">
        <f t="shared" si="21"/>
        <v>16</v>
      </c>
      <c r="V46">
        <f t="shared" si="21"/>
        <v>16</v>
      </c>
      <c r="W46">
        <f t="shared" si="21"/>
        <v>16</v>
      </c>
      <c r="X46">
        <f t="shared" si="21"/>
        <v>16</v>
      </c>
      <c r="Y46">
        <f t="shared" si="21"/>
        <v>16</v>
      </c>
      <c r="Z46">
        <f t="shared" si="21"/>
        <v>16</v>
      </c>
      <c r="AA46">
        <f t="shared" si="21"/>
        <v>16</v>
      </c>
      <c r="AB46">
        <f t="shared" si="21"/>
        <v>16</v>
      </c>
      <c r="AC46">
        <f t="shared" si="21"/>
        <v>16</v>
      </c>
      <c r="AD46">
        <f t="shared" si="21"/>
        <v>16</v>
      </c>
      <c r="AE46">
        <f t="shared" si="21"/>
        <v>16</v>
      </c>
    </row>
    <row r="47" spans="2:31">
      <c r="B47" s="78" t="s">
        <v>74</v>
      </c>
      <c r="C47">
        <f>C45+1+C46-TRUNC((C46/4))</f>
        <v>2459566</v>
      </c>
      <c r="D47">
        <f t="shared" ref="D47:AE47" si="22">D45+1+D46-TRUNC((D46/4))</f>
        <v>2459581</v>
      </c>
      <c r="E47">
        <f t="shared" si="22"/>
        <v>2459595</v>
      </c>
      <c r="F47">
        <f t="shared" si="22"/>
        <v>2459610</v>
      </c>
      <c r="G47">
        <f t="shared" si="22"/>
        <v>2459625</v>
      </c>
      <c r="H47">
        <f t="shared" si="22"/>
        <v>2459640</v>
      </c>
      <c r="I47">
        <f t="shared" si="22"/>
        <v>2459654</v>
      </c>
      <c r="J47">
        <f t="shared" si="22"/>
        <v>2459670</v>
      </c>
      <c r="K47">
        <f t="shared" si="22"/>
        <v>2459684</v>
      </c>
      <c r="L47">
        <f t="shared" si="22"/>
        <v>2459699</v>
      </c>
      <c r="M47">
        <f t="shared" si="22"/>
        <v>2459713</v>
      </c>
      <c r="N47">
        <f t="shared" si="22"/>
        <v>2459729</v>
      </c>
      <c r="O47">
        <f t="shared" si="22"/>
        <v>2459743</v>
      </c>
      <c r="P47">
        <f t="shared" si="22"/>
        <v>2459758</v>
      </c>
      <c r="Q47">
        <f t="shared" si="22"/>
        <v>2459773</v>
      </c>
      <c r="R47">
        <f t="shared" si="22"/>
        <v>2459787</v>
      </c>
      <c r="S47">
        <f t="shared" si="22"/>
        <v>2459802</v>
      </c>
      <c r="T47">
        <f t="shared" si="22"/>
        <v>2459817</v>
      </c>
      <c r="U47">
        <f t="shared" si="22"/>
        <v>2459832</v>
      </c>
      <c r="V47">
        <f t="shared" si="22"/>
        <v>2459846</v>
      </c>
      <c r="W47">
        <f t="shared" si="22"/>
        <v>2459861</v>
      </c>
      <c r="X47">
        <f t="shared" si="22"/>
        <v>2459875</v>
      </c>
      <c r="Y47">
        <f t="shared" si="22"/>
        <v>2459891</v>
      </c>
      <c r="Z47">
        <f t="shared" si="22"/>
        <v>2459905</v>
      </c>
      <c r="AA47">
        <f t="shared" si="22"/>
        <v>2459920</v>
      </c>
      <c r="AB47">
        <f t="shared" si="22"/>
        <v>2459935</v>
      </c>
      <c r="AC47">
        <f t="shared" si="22"/>
        <v>2459950</v>
      </c>
      <c r="AD47">
        <f t="shared" si="22"/>
        <v>2459964</v>
      </c>
      <c r="AE47">
        <f t="shared" si="22"/>
        <v>2459979</v>
      </c>
    </row>
    <row r="48" spans="2:31">
      <c r="B48" s="78" t="s">
        <v>75</v>
      </c>
      <c r="C48">
        <f>C47+1524</f>
        <v>2461090</v>
      </c>
      <c r="D48">
        <f t="shared" ref="D48:AE48" si="23">D47+1524</f>
        <v>2461105</v>
      </c>
      <c r="E48">
        <f t="shared" si="23"/>
        <v>2461119</v>
      </c>
      <c r="F48">
        <f t="shared" si="23"/>
        <v>2461134</v>
      </c>
      <c r="G48">
        <f t="shared" si="23"/>
        <v>2461149</v>
      </c>
      <c r="H48">
        <f t="shared" si="23"/>
        <v>2461164</v>
      </c>
      <c r="I48">
        <f t="shared" si="23"/>
        <v>2461178</v>
      </c>
      <c r="J48">
        <f t="shared" si="23"/>
        <v>2461194</v>
      </c>
      <c r="K48">
        <f t="shared" si="23"/>
        <v>2461208</v>
      </c>
      <c r="L48">
        <f t="shared" si="23"/>
        <v>2461223</v>
      </c>
      <c r="M48">
        <f t="shared" si="23"/>
        <v>2461237</v>
      </c>
      <c r="N48">
        <f t="shared" si="23"/>
        <v>2461253</v>
      </c>
      <c r="O48">
        <f t="shared" si="23"/>
        <v>2461267</v>
      </c>
      <c r="P48">
        <f t="shared" si="23"/>
        <v>2461282</v>
      </c>
      <c r="Q48">
        <f t="shared" si="23"/>
        <v>2461297</v>
      </c>
      <c r="R48">
        <f t="shared" si="23"/>
        <v>2461311</v>
      </c>
      <c r="S48">
        <f t="shared" si="23"/>
        <v>2461326</v>
      </c>
      <c r="T48">
        <f t="shared" si="23"/>
        <v>2461341</v>
      </c>
      <c r="U48">
        <f t="shared" si="23"/>
        <v>2461356</v>
      </c>
      <c r="V48">
        <f t="shared" si="23"/>
        <v>2461370</v>
      </c>
      <c r="W48">
        <f t="shared" si="23"/>
        <v>2461385</v>
      </c>
      <c r="X48">
        <f t="shared" si="23"/>
        <v>2461399</v>
      </c>
      <c r="Y48">
        <f t="shared" si="23"/>
        <v>2461415</v>
      </c>
      <c r="Z48">
        <f t="shared" si="23"/>
        <v>2461429</v>
      </c>
      <c r="AA48">
        <f t="shared" si="23"/>
        <v>2461444</v>
      </c>
      <c r="AB48">
        <f t="shared" si="23"/>
        <v>2461459</v>
      </c>
      <c r="AC48">
        <f t="shared" si="23"/>
        <v>2461474</v>
      </c>
      <c r="AD48">
        <f t="shared" si="23"/>
        <v>2461488</v>
      </c>
      <c r="AE48">
        <f t="shared" si="23"/>
        <v>2461503</v>
      </c>
    </row>
    <row r="49" spans="2:31">
      <c r="B49" s="78" t="s">
        <v>76</v>
      </c>
      <c r="C49">
        <f>TRUNC(((C48/365.25)-0.3343))</f>
        <v>6737</v>
      </c>
      <c r="D49">
        <f t="shared" ref="D49:AE49" si="24">TRUNC(((D48/365.25)-0.3343))</f>
        <v>6737</v>
      </c>
      <c r="E49">
        <f t="shared" si="24"/>
        <v>6737</v>
      </c>
      <c r="F49">
        <f t="shared" si="24"/>
        <v>6737</v>
      </c>
      <c r="G49">
        <f t="shared" si="24"/>
        <v>6737</v>
      </c>
      <c r="H49">
        <f t="shared" si="24"/>
        <v>6737</v>
      </c>
      <c r="I49">
        <f t="shared" si="24"/>
        <v>6738</v>
      </c>
      <c r="J49">
        <f t="shared" si="24"/>
        <v>6738</v>
      </c>
      <c r="K49">
        <f t="shared" si="24"/>
        <v>6738</v>
      </c>
      <c r="L49">
        <f t="shared" si="24"/>
        <v>6738</v>
      </c>
      <c r="M49">
        <f t="shared" si="24"/>
        <v>6738</v>
      </c>
      <c r="N49">
        <f t="shared" si="24"/>
        <v>6738</v>
      </c>
      <c r="O49">
        <f t="shared" si="24"/>
        <v>6738</v>
      </c>
      <c r="P49">
        <f t="shared" si="24"/>
        <v>6738</v>
      </c>
      <c r="Q49">
        <f t="shared" si="24"/>
        <v>6738</v>
      </c>
      <c r="R49">
        <f t="shared" si="24"/>
        <v>6738</v>
      </c>
      <c r="S49">
        <f t="shared" si="24"/>
        <v>6738</v>
      </c>
      <c r="T49">
        <f t="shared" si="24"/>
        <v>6738</v>
      </c>
      <c r="U49">
        <f t="shared" si="24"/>
        <v>6738</v>
      </c>
      <c r="V49">
        <f t="shared" si="24"/>
        <v>6738</v>
      </c>
      <c r="W49">
        <f t="shared" si="24"/>
        <v>6738</v>
      </c>
      <c r="X49">
        <f t="shared" si="24"/>
        <v>6738</v>
      </c>
      <c r="Y49">
        <f t="shared" si="24"/>
        <v>6738</v>
      </c>
      <c r="Z49">
        <f t="shared" si="24"/>
        <v>6738</v>
      </c>
      <c r="AA49">
        <f t="shared" si="24"/>
        <v>6738</v>
      </c>
      <c r="AB49">
        <f t="shared" si="24"/>
        <v>6738</v>
      </c>
      <c r="AC49">
        <f t="shared" si="24"/>
        <v>6738</v>
      </c>
      <c r="AD49">
        <f t="shared" si="24"/>
        <v>6738</v>
      </c>
      <c r="AE49">
        <f t="shared" si="24"/>
        <v>6738</v>
      </c>
    </row>
    <row r="50" spans="2:31">
      <c r="B50" s="78" t="s">
        <v>78</v>
      </c>
      <c r="C50">
        <f>TRUNC(365.25*C49)</f>
        <v>2460689</v>
      </c>
      <c r="D50">
        <f t="shared" ref="D50:AE50" si="25">TRUNC(365.25*D49)</f>
        <v>2460689</v>
      </c>
      <c r="E50">
        <f t="shared" si="25"/>
        <v>2460689</v>
      </c>
      <c r="F50">
        <f t="shared" si="25"/>
        <v>2460689</v>
      </c>
      <c r="G50">
        <f t="shared" si="25"/>
        <v>2460689</v>
      </c>
      <c r="H50">
        <f t="shared" si="25"/>
        <v>2460689</v>
      </c>
      <c r="I50">
        <f t="shared" si="25"/>
        <v>2461054</v>
      </c>
      <c r="J50">
        <f t="shared" si="25"/>
        <v>2461054</v>
      </c>
      <c r="K50">
        <f t="shared" si="25"/>
        <v>2461054</v>
      </c>
      <c r="L50">
        <f t="shared" si="25"/>
        <v>2461054</v>
      </c>
      <c r="M50">
        <f t="shared" si="25"/>
        <v>2461054</v>
      </c>
      <c r="N50">
        <f t="shared" si="25"/>
        <v>2461054</v>
      </c>
      <c r="O50">
        <f t="shared" si="25"/>
        <v>2461054</v>
      </c>
      <c r="P50">
        <f t="shared" si="25"/>
        <v>2461054</v>
      </c>
      <c r="Q50">
        <f t="shared" si="25"/>
        <v>2461054</v>
      </c>
      <c r="R50">
        <f t="shared" si="25"/>
        <v>2461054</v>
      </c>
      <c r="S50">
        <f t="shared" si="25"/>
        <v>2461054</v>
      </c>
      <c r="T50">
        <f t="shared" si="25"/>
        <v>2461054</v>
      </c>
      <c r="U50">
        <f t="shared" si="25"/>
        <v>2461054</v>
      </c>
      <c r="V50">
        <f t="shared" si="25"/>
        <v>2461054</v>
      </c>
      <c r="W50">
        <f t="shared" si="25"/>
        <v>2461054</v>
      </c>
      <c r="X50">
        <f t="shared" si="25"/>
        <v>2461054</v>
      </c>
      <c r="Y50">
        <f t="shared" si="25"/>
        <v>2461054</v>
      </c>
      <c r="Z50">
        <f t="shared" si="25"/>
        <v>2461054</v>
      </c>
      <c r="AA50">
        <f t="shared" si="25"/>
        <v>2461054</v>
      </c>
      <c r="AB50">
        <f t="shared" si="25"/>
        <v>2461054</v>
      </c>
      <c r="AC50">
        <f t="shared" si="25"/>
        <v>2461054</v>
      </c>
      <c r="AD50">
        <f t="shared" si="25"/>
        <v>2461054</v>
      </c>
      <c r="AE50">
        <f t="shared" si="25"/>
        <v>2461054</v>
      </c>
    </row>
    <row r="51" spans="2:31">
      <c r="B51" s="78" t="s">
        <v>77</v>
      </c>
      <c r="C51">
        <f>TRUNC(((C48-C50)/30.61))</f>
        <v>13</v>
      </c>
      <c r="D51">
        <f t="shared" ref="D51:AE51" si="26">TRUNC(((D48-D50)/30.61))</f>
        <v>13</v>
      </c>
      <c r="E51">
        <f t="shared" si="26"/>
        <v>14</v>
      </c>
      <c r="F51">
        <f t="shared" si="26"/>
        <v>14</v>
      </c>
      <c r="G51">
        <f t="shared" si="26"/>
        <v>15</v>
      </c>
      <c r="H51">
        <f t="shared" si="26"/>
        <v>15</v>
      </c>
      <c r="I51">
        <f t="shared" si="26"/>
        <v>4</v>
      </c>
      <c r="J51">
        <f t="shared" si="26"/>
        <v>4</v>
      </c>
      <c r="K51">
        <f t="shared" si="26"/>
        <v>5</v>
      </c>
      <c r="L51">
        <f t="shared" si="26"/>
        <v>5</v>
      </c>
      <c r="M51">
        <f t="shared" si="26"/>
        <v>5</v>
      </c>
      <c r="N51">
        <f t="shared" si="26"/>
        <v>6</v>
      </c>
      <c r="O51">
        <f t="shared" si="26"/>
        <v>6</v>
      </c>
      <c r="P51">
        <f t="shared" si="26"/>
        <v>7</v>
      </c>
      <c r="Q51">
        <f t="shared" si="26"/>
        <v>7</v>
      </c>
      <c r="R51">
        <f t="shared" si="26"/>
        <v>8</v>
      </c>
      <c r="S51">
        <f t="shared" si="26"/>
        <v>8</v>
      </c>
      <c r="T51">
        <f t="shared" si="26"/>
        <v>9</v>
      </c>
      <c r="U51">
        <f t="shared" si="26"/>
        <v>9</v>
      </c>
      <c r="V51">
        <f t="shared" si="26"/>
        <v>10</v>
      </c>
      <c r="W51">
        <f t="shared" si="26"/>
        <v>10</v>
      </c>
      <c r="X51">
        <f t="shared" si="26"/>
        <v>11</v>
      </c>
      <c r="Y51">
        <f t="shared" si="26"/>
        <v>11</v>
      </c>
      <c r="Z51">
        <f t="shared" si="26"/>
        <v>12</v>
      </c>
      <c r="AA51">
        <f t="shared" si="26"/>
        <v>12</v>
      </c>
      <c r="AB51">
        <f t="shared" si="26"/>
        <v>13</v>
      </c>
      <c r="AC51">
        <f t="shared" si="26"/>
        <v>13</v>
      </c>
      <c r="AD51">
        <f t="shared" si="26"/>
        <v>14</v>
      </c>
      <c r="AE51">
        <f t="shared" si="26"/>
        <v>14</v>
      </c>
    </row>
    <row r="52" spans="2:31">
      <c r="B52" s="78"/>
      <c r="C52">
        <f>C48-C50-TRUNC((30.61*C51))+C44</f>
        <v>4.3220496170810065</v>
      </c>
      <c r="D52">
        <f t="shared" ref="D52:AE52" si="27">D48-D50-TRUNC((30.61*D51))+D44</f>
        <v>19.190862160844404</v>
      </c>
      <c r="E52">
        <f t="shared" si="27"/>
        <v>2.7740904509943221</v>
      </c>
      <c r="F52">
        <f t="shared" si="27"/>
        <v>17.991566768337748</v>
      </c>
      <c r="G52">
        <f t="shared" si="27"/>
        <v>1.2413069531905876</v>
      </c>
      <c r="H52">
        <f t="shared" si="27"/>
        <v>16.708102688083159</v>
      </c>
      <c r="I52">
        <f t="shared" si="27"/>
        <v>2.7339177660099949</v>
      </c>
      <c r="J52">
        <f t="shared" si="27"/>
        <v>18.306651421781453</v>
      </c>
      <c r="K52">
        <f t="shared" si="27"/>
        <v>1.2685818032259704</v>
      </c>
      <c r="L52">
        <f t="shared" si="27"/>
        <v>16.788552200116669</v>
      </c>
      <c r="M52">
        <f t="shared" si="27"/>
        <v>30.85377230598408</v>
      </c>
      <c r="N52">
        <f t="shared" si="27"/>
        <v>16.174984301838435</v>
      </c>
      <c r="O52">
        <f t="shared" si="27"/>
        <v>30.47904936142902</v>
      </c>
      <c r="P52">
        <f t="shared" si="27"/>
        <v>14.493369728727998</v>
      </c>
      <c r="Q52">
        <f t="shared" si="27"/>
        <v>29.118479570082627</v>
      </c>
      <c r="R52">
        <f t="shared" si="27"/>
        <v>13.775866408353409</v>
      </c>
      <c r="S52">
        <f t="shared" si="27"/>
        <v>28.745089268115294</v>
      </c>
      <c r="T52">
        <f t="shared" si="27"/>
        <v>12.064976951557583</v>
      </c>
      <c r="U52">
        <f t="shared" si="27"/>
        <v>27.343464097211495</v>
      </c>
      <c r="V52">
        <f t="shared" si="27"/>
        <v>10.413151896346562</v>
      </c>
      <c r="W52">
        <f t="shared" si="27"/>
        <v>25.910777498357561</v>
      </c>
      <c r="X52">
        <f t="shared" si="27"/>
        <v>9.8694339464535688</v>
      </c>
      <c r="Y52">
        <f t="shared" si="27"/>
        <v>25.448485035044087</v>
      </c>
      <c r="Z52">
        <f t="shared" si="27"/>
        <v>8.4594810112566847</v>
      </c>
      <c r="AA52">
        <f t="shared" si="27"/>
        <v>23.95521498945368</v>
      </c>
      <c r="AB52">
        <f t="shared" si="27"/>
        <v>8.1725199738916672</v>
      </c>
      <c r="AC52">
        <f t="shared" si="27"/>
        <v>23.4282607294424</v>
      </c>
      <c r="AD52">
        <f t="shared" si="27"/>
        <v>6.9638456944555855</v>
      </c>
      <c r="AE52">
        <f t="shared" si="27"/>
        <v>21.870903312813766</v>
      </c>
    </row>
    <row r="53" spans="2:31">
      <c r="B53" s="78" t="s">
        <v>79</v>
      </c>
      <c r="C53">
        <f>C51-1</f>
        <v>12</v>
      </c>
      <c r="D53">
        <f t="shared" ref="D53:AE53" si="28">D51-1</f>
        <v>12</v>
      </c>
      <c r="E53">
        <f t="shared" si="28"/>
        <v>13</v>
      </c>
      <c r="F53">
        <f t="shared" si="28"/>
        <v>13</v>
      </c>
      <c r="G53">
        <f t="shared" si="28"/>
        <v>14</v>
      </c>
      <c r="H53">
        <f t="shared" si="28"/>
        <v>14</v>
      </c>
      <c r="I53">
        <f t="shared" si="28"/>
        <v>3</v>
      </c>
      <c r="J53">
        <f t="shared" si="28"/>
        <v>3</v>
      </c>
      <c r="K53">
        <f t="shared" si="28"/>
        <v>4</v>
      </c>
      <c r="L53">
        <f t="shared" si="28"/>
        <v>4</v>
      </c>
      <c r="M53">
        <f t="shared" si="28"/>
        <v>4</v>
      </c>
      <c r="N53">
        <f t="shared" si="28"/>
        <v>5</v>
      </c>
      <c r="O53">
        <f t="shared" si="28"/>
        <v>5</v>
      </c>
      <c r="P53">
        <f t="shared" si="28"/>
        <v>6</v>
      </c>
      <c r="Q53">
        <f t="shared" si="28"/>
        <v>6</v>
      </c>
      <c r="R53">
        <f t="shared" si="28"/>
        <v>7</v>
      </c>
      <c r="S53">
        <f t="shared" si="28"/>
        <v>7</v>
      </c>
      <c r="T53">
        <f t="shared" si="28"/>
        <v>8</v>
      </c>
      <c r="U53">
        <f t="shared" si="28"/>
        <v>8</v>
      </c>
      <c r="V53">
        <f t="shared" si="28"/>
        <v>9</v>
      </c>
      <c r="W53">
        <f t="shared" si="28"/>
        <v>9</v>
      </c>
      <c r="X53">
        <f t="shared" si="28"/>
        <v>10</v>
      </c>
      <c r="Y53">
        <f t="shared" si="28"/>
        <v>10</v>
      </c>
      <c r="Z53">
        <f t="shared" si="28"/>
        <v>11</v>
      </c>
      <c r="AA53">
        <f t="shared" si="28"/>
        <v>11</v>
      </c>
      <c r="AB53">
        <f t="shared" si="28"/>
        <v>12</v>
      </c>
      <c r="AC53">
        <f t="shared" si="28"/>
        <v>12</v>
      </c>
      <c r="AD53">
        <f t="shared" si="28"/>
        <v>13</v>
      </c>
      <c r="AE53">
        <f t="shared" si="28"/>
        <v>13</v>
      </c>
    </row>
    <row r="54" spans="2:31">
      <c r="B54" s="78" t="s">
        <v>80</v>
      </c>
      <c r="C54">
        <f>C49-4716</f>
        <v>2021</v>
      </c>
      <c r="D54">
        <f t="shared" ref="D54:AE54" si="29">D49-4716</f>
        <v>2021</v>
      </c>
      <c r="E54">
        <f t="shared" si="29"/>
        <v>2021</v>
      </c>
      <c r="F54">
        <f t="shared" si="29"/>
        <v>2021</v>
      </c>
      <c r="G54">
        <f t="shared" si="29"/>
        <v>2021</v>
      </c>
      <c r="H54">
        <f t="shared" si="29"/>
        <v>2021</v>
      </c>
      <c r="I54">
        <f t="shared" si="29"/>
        <v>2022</v>
      </c>
      <c r="J54">
        <f t="shared" si="29"/>
        <v>2022</v>
      </c>
      <c r="K54">
        <f t="shared" si="29"/>
        <v>2022</v>
      </c>
      <c r="L54">
        <f t="shared" si="29"/>
        <v>2022</v>
      </c>
      <c r="M54">
        <f t="shared" si="29"/>
        <v>2022</v>
      </c>
      <c r="N54">
        <f t="shared" si="29"/>
        <v>2022</v>
      </c>
      <c r="O54">
        <f t="shared" si="29"/>
        <v>2022</v>
      </c>
      <c r="P54">
        <f t="shared" si="29"/>
        <v>2022</v>
      </c>
      <c r="Q54">
        <f t="shared" si="29"/>
        <v>2022</v>
      </c>
      <c r="R54">
        <f t="shared" si="29"/>
        <v>2022</v>
      </c>
      <c r="S54">
        <f t="shared" si="29"/>
        <v>2022</v>
      </c>
      <c r="T54">
        <f t="shared" si="29"/>
        <v>2022</v>
      </c>
      <c r="U54">
        <f t="shared" si="29"/>
        <v>2022</v>
      </c>
      <c r="V54">
        <f t="shared" si="29"/>
        <v>2022</v>
      </c>
      <c r="W54">
        <f t="shared" si="29"/>
        <v>2022</v>
      </c>
      <c r="X54">
        <f t="shared" si="29"/>
        <v>2022</v>
      </c>
      <c r="Y54">
        <f t="shared" si="29"/>
        <v>2022</v>
      </c>
      <c r="Z54">
        <f t="shared" si="29"/>
        <v>2022</v>
      </c>
      <c r="AA54">
        <f t="shared" si="29"/>
        <v>2022</v>
      </c>
      <c r="AB54">
        <f t="shared" si="29"/>
        <v>2022</v>
      </c>
      <c r="AC54">
        <f t="shared" si="29"/>
        <v>2022</v>
      </c>
      <c r="AD54">
        <f t="shared" si="29"/>
        <v>2022</v>
      </c>
      <c r="AE54">
        <f t="shared" si="29"/>
        <v>2022</v>
      </c>
    </row>
    <row r="55" spans="2:31">
      <c r="B55" s="78" t="s">
        <v>81</v>
      </c>
      <c r="C55" s="78">
        <f>C52</f>
        <v>4.3220496170810065</v>
      </c>
      <c r="D55" s="78">
        <f t="shared" ref="D55:AE55" si="30">D52</f>
        <v>19.190862160844404</v>
      </c>
      <c r="E55" s="78">
        <f t="shared" si="30"/>
        <v>2.7740904509943221</v>
      </c>
      <c r="F55" s="78">
        <f t="shared" si="30"/>
        <v>17.991566768337748</v>
      </c>
      <c r="G55" s="78">
        <f t="shared" si="30"/>
        <v>1.2413069531905876</v>
      </c>
      <c r="H55" s="78">
        <f t="shared" si="30"/>
        <v>16.708102688083159</v>
      </c>
      <c r="I55" s="78">
        <f t="shared" si="30"/>
        <v>2.7339177660099949</v>
      </c>
      <c r="J55" s="78">
        <f t="shared" si="30"/>
        <v>18.306651421781453</v>
      </c>
      <c r="K55" s="78">
        <f t="shared" si="30"/>
        <v>1.2685818032259704</v>
      </c>
      <c r="L55" s="78">
        <f t="shared" si="30"/>
        <v>16.788552200116669</v>
      </c>
      <c r="M55" s="78">
        <f t="shared" si="30"/>
        <v>30.85377230598408</v>
      </c>
      <c r="N55" s="78">
        <f t="shared" si="30"/>
        <v>16.174984301838435</v>
      </c>
      <c r="O55" s="78">
        <f t="shared" si="30"/>
        <v>30.47904936142902</v>
      </c>
      <c r="P55" s="78">
        <f t="shared" si="30"/>
        <v>14.493369728727998</v>
      </c>
      <c r="Q55" s="78">
        <f t="shared" si="30"/>
        <v>29.118479570082627</v>
      </c>
      <c r="R55" s="78">
        <f t="shared" si="30"/>
        <v>13.775866408353409</v>
      </c>
      <c r="S55" s="78">
        <f t="shared" si="30"/>
        <v>28.745089268115294</v>
      </c>
      <c r="T55" s="78">
        <f t="shared" si="30"/>
        <v>12.064976951557583</v>
      </c>
      <c r="U55" s="78">
        <f t="shared" si="30"/>
        <v>27.343464097211495</v>
      </c>
      <c r="V55" s="78">
        <f t="shared" si="30"/>
        <v>10.413151896346562</v>
      </c>
      <c r="W55" s="78">
        <f t="shared" si="30"/>
        <v>25.910777498357561</v>
      </c>
      <c r="X55" s="78">
        <f t="shared" si="30"/>
        <v>9.8694339464535688</v>
      </c>
      <c r="Y55" s="78">
        <f t="shared" si="30"/>
        <v>25.448485035044087</v>
      </c>
      <c r="Z55" s="78">
        <f t="shared" si="30"/>
        <v>8.4594810112566847</v>
      </c>
      <c r="AA55" s="78">
        <f t="shared" si="30"/>
        <v>23.95521498945368</v>
      </c>
      <c r="AB55" s="78">
        <f t="shared" si="30"/>
        <v>8.1725199738916672</v>
      </c>
      <c r="AC55" s="78">
        <f t="shared" si="30"/>
        <v>23.4282607294424</v>
      </c>
      <c r="AD55" s="78">
        <f t="shared" si="30"/>
        <v>6.9638456944555855</v>
      </c>
      <c r="AE55" s="78">
        <f t="shared" si="30"/>
        <v>21.870903312813766</v>
      </c>
    </row>
    <row r="56" spans="2:31">
      <c r="B56" s="78" t="s">
        <v>82</v>
      </c>
      <c r="C56" s="78">
        <f>IF(C51&gt;13.5,C53-12,C53)</f>
        <v>12</v>
      </c>
      <c r="D56" s="78">
        <f t="shared" ref="D56:AE56" si="31">IF(D51&gt;13.5,D53-12,D53)</f>
        <v>12</v>
      </c>
      <c r="E56" s="78">
        <f t="shared" si="31"/>
        <v>1</v>
      </c>
      <c r="F56" s="78">
        <f t="shared" si="31"/>
        <v>1</v>
      </c>
      <c r="G56" s="78">
        <f t="shared" si="31"/>
        <v>2</v>
      </c>
      <c r="H56" s="78">
        <f t="shared" si="31"/>
        <v>2</v>
      </c>
      <c r="I56" s="78">
        <f t="shared" si="31"/>
        <v>3</v>
      </c>
      <c r="J56" s="78">
        <f t="shared" si="31"/>
        <v>3</v>
      </c>
      <c r="K56" s="78">
        <f t="shared" si="31"/>
        <v>4</v>
      </c>
      <c r="L56" s="78">
        <f t="shared" si="31"/>
        <v>4</v>
      </c>
      <c r="M56" s="78">
        <f t="shared" si="31"/>
        <v>4</v>
      </c>
      <c r="N56" s="78">
        <f t="shared" si="31"/>
        <v>5</v>
      </c>
      <c r="O56" s="78">
        <f t="shared" si="31"/>
        <v>5</v>
      </c>
      <c r="P56" s="78">
        <f t="shared" si="31"/>
        <v>6</v>
      </c>
      <c r="Q56" s="78">
        <f t="shared" si="31"/>
        <v>6</v>
      </c>
      <c r="R56" s="78">
        <f t="shared" si="31"/>
        <v>7</v>
      </c>
      <c r="S56" s="78">
        <f t="shared" si="31"/>
        <v>7</v>
      </c>
      <c r="T56" s="78">
        <f t="shared" si="31"/>
        <v>8</v>
      </c>
      <c r="U56" s="78">
        <f t="shared" si="31"/>
        <v>8</v>
      </c>
      <c r="V56" s="78">
        <f t="shared" si="31"/>
        <v>9</v>
      </c>
      <c r="W56" s="78">
        <f t="shared" si="31"/>
        <v>9</v>
      </c>
      <c r="X56" s="78">
        <f t="shared" si="31"/>
        <v>10</v>
      </c>
      <c r="Y56" s="78">
        <f t="shared" si="31"/>
        <v>10</v>
      </c>
      <c r="Z56" s="78">
        <f t="shared" si="31"/>
        <v>11</v>
      </c>
      <c r="AA56" s="78">
        <f t="shared" si="31"/>
        <v>11</v>
      </c>
      <c r="AB56" s="78">
        <f t="shared" si="31"/>
        <v>12</v>
      </c>
      <c r="AC56" s="78">
        <f t="shared" si="31"/>
        <v>12</v>
      </c>
      <c r="AD56" s="78">
        <f t="shared" si="31"/>
        <v>1</v>
      </c>
      <c r="AE56" s="78">
        <f t="shared" si="31"/>
        <v>1</v>
      </c>
    </row>
    <row r="57" spans="2:31">
      <c r="B57" s="78" t="s">
        <v>83</v>
      </c>
      <c r="C57" s="78">
        <f>IF(C56&lt;2.5,C54+1,C54)</f>
        <v>2021</v>
      </c>
      <c r="D57" s="78">
        <f t="shared" ref="D57:AE57" si="32">IF(D56&lt;2.5,D54+1,D54)</f>
        <v>2021</v>
      </c>
      <c r="E57" s="78">
        <f t="shared" si="32"/>
        <v>2022</v>
      </c>
      <c r="F57" s="78">
        <f t="shared" si="32"/>
        <v>2022</v>
      </c>
      <c r="G57" s="78">
        <f t="shared" si="32"/>
        <v>2022</v>
      </c>
      <c r="H57" s="78">
        <f t="shared" si="32"/>
        <v>2022</v>
      </c>
      <c r="I57" s="78">
        <f t="shared" si="32"/>
        <v>2022</v>
      </c>
      <c r="J57" s="78">
        <f t="shared" si="32"/>
        <v>2022</v>
      </c>
      <c r="K57" s="78">
        <f t="shared" si="32"/>
        <v>2022</v>
      </c>
      <c r="L57" s="78">
        <f t="shared" si="32"/>
        <v>2022</v>
      </c>
      <c r="M57" s="78">
        <f t="shared" si="32"/>
        <v>2022</v>
      </c>
      <c r="N57" s="78">
        <f t="shared" si="32"/>
        <v>2022</v>
      </c>
      <c r="O57" s="78">
        <f t="shared" si="32"/>
        <v>2022</v>
      </c>
      <c r="P57" s="78">
        <f t="shared" si="32"/>
        <v>2022</v>
      </c>
      <c r="Q57" s="78">
        <f t="shared" si="32"/>
        <v>2022</v>
      </c>
      <c r="R57" s="78">
        <f t="shared" si="32"/>
        <v>2022</v>
      </c>
      <c r="S57" s="78">
        <f t="shared" si="32"/>
        <v>2022</v>
      </c>
      <c r="T57" s="78">
        <f t="shared" si="32"/>
        <v>2022</v>
      </c>
      <c r="U57" s="78">
        <f t="shared" si="32"/>
        <v>2022</v>
      </c>
      <c r="V57" s="78">
        <f t="shared" si="32"/>
        <v>2022</v>
      </c>
      <c r="W57" s="78">
        <f t="shared" si="32"/>
        <v>2022</v>
      </c>
      <c r="X57" s="78">
        <f t="shared" si="32"/>
        <v>2022</v>
      </c>
      <c r="Y57" s="78">
        <f t="shared" si="32"/>
        <v>2022</v>
      </c>
      <c r="Z57" s="78">
        <f t="shared" si="32"/>
        <v>2022</v>
      </c>
      <c r="AA57" s="78">
        <f t="shared" si="32"/>
        <v>2022</v>
      </c>
      <c r="AB57" s="78">
        <f t="shared" si="32"/>
        <v>2022</v>
      </c>
      <c r="AC57" s="78">
        <f t="shared" si="32"/>
        <v>2022</v>
      </c>
      <c r="AD57" s="78">
        <f t="shared" si="32"/>
        <v>2023</v>
      </c>
      <c r="AE57" s="78">
        <f t="shared" si="32"/>
        <v>2023</v>
      </c>
    </row>
    <row r="58" spans="2:31">
      <c r="B58" s="81" t="s">
        <v>70</v>
      </c>
      <c r="C58" s="82" t="str">
        <f>CONCATENATE(TRUNC(C55),"/",C56,"/",C57)</f>
        <v>4/12/2021</v>
      </c>
      <c r="D58" s="82" t="str">
        <f t="shared" ref="D58:AE58" si="33">CONCATENATE(TRUNC(D55),"/",D56,"/",D57)</f>
        <v>19/12/2021</v>
      </c>
      <c r="E58" s="82" t="str">
        <f t="shared" si="33"/>
        <v>2/1/2022</v>
      </c>
      <c r="F58" s="82" t="str">
        <f t="shared" si="33"/>
        <v>17/1/2022</v>
      </c>
      <c r="G58" s="82" t="str">
        <f t="shared" si="33"/>
        <v>1/2/2022</v>
      </c>
      <c r="H58" s="82" t="str">
        <f t="shared" si="33"/>
        <v>16/2/2022</v>
      </c>
      <c r="I58" s="82" t="str">
        <f t="shared" si="33"/>
        <v>2/3/2022</v>
      </c>
      <c r="J58" s="82" t="str">
        <f t="shared" si="33"/>
        <v>18/3/2022</v>
      </c>
      <c r="K58" s="82" t="str">
        <f t="shared" si="33"/>
        <v>1/4/2022</v>
      </c>
      <c r="L58" s="82" t="str">
        <f t="shared" si="33"/>
        <v>16/4/2022</v>
      </c>
      <c r="M58" s="82" t="str">
        <f t="shared" si="33"/>
        <v>30/4/2022</v>
      </c>
      <c r="N58" s="82" t="str">
        <f t="shared" si="33"/>
        <v>16/5/2022</v>
      </c>
      <c r="O58" s="82" t="str">
        <f t="shared" si="33"/>
        <v>30/5/2022</v>
      </c>
      <c r="P58" s="82" t="str">
        <f t="shared" si="33"/>
        <v>14/6/2022</v>
      </c>
      <c r="Q58" s="82" t="str">
        <f t="shared" si="33"/>
        <v>29/6/2022</v>
      </c>
      <c r="R58" s="82" t="str">
        <f t="shared" si="33"/>
        <v>13/7/2022</v>
      </c>
      <c r="S58" s="82" t="str">
        <f t="shared" si="33"/>
        <v>28/7/2022</v>
      </c>
      <c r="T58" s="82" t="str">
        <f t="shared" si="33"/>
        <v>12/8/2022</v>
      </c>
      <c r="U58" s="82" t="str">
        <f t="shared" si="33"/>
        <v>27/8/2022</v>
      </c>
      <c r="V58" s="82" t="str">
        <f t="shared" si="33"/>
        <v>10/9/2022</v>
      </c>
      <c r="W58" s="82" t="str">
        <f t="shared" si="33"/>
        <v>25/9/2022</v>
      </c>
      <c r="X58" s="82" t="str">
        <f t="shared" si="33"/>
        <v>9/10/2022</v>
      </c>
      <c r="Y58" s="82" t="str">
        <f t="shared" si="33"/>
        <v>25/10/2022</v>
      </c>
      <c r="Z58" s="82" t="str">
        <f t="shared" si="33"/>
        <v>8/11/2022</v>
      </c>
      <c r="AA58" s="82" t="str">
        <f t="shared" si="33"/>
        <v>23/11/2022</v>
      </c>
      <c r="AB58" s="82" t="str">
        <f t="shared" si="33"/>
        <v>8/12/2022</v>
      </c>
      <c r="AC58" s="82" t="str">
        <f t="shared" si="33"/>
        <v>23/12/2022</v>
      </c>
      <c r="AD58" s="82" t="str">
        <f t="shared" si="33"/>
        <v>6/1/2023</v>
      </c>
      <c r="AE58" s="82" t="str">
        <f t="shared" si="33"/>
        <v>21/1/2023</v>
      </c>
    </row>
    <row r="59" spans="2:31">
      <c r="B59" s="81" t="s">
        <v>70</v>
      </c>
      <c r="C59" s="85">
        <f>DATEVALUE(C58)</f>
        <v>44534</v>
      </c>
      <c r="D59" s="85">
        <f t="shared" ref="D59:AE59" si="34">DATEVALUE(D58)</f>
        <v>44549</v>
      </c>
      <c r="E59" s="85">
        <f t="shared" si="34"/>
        <v>44563</v>
      </c>
      <c r="F59" s="85">
        <f t="shared" si="34"/>
        <v>44578</v>
      </c>
      <c r="G59" s="85">
        <f t="shared" si="34"/>
        <v>44593</v>
      </c>
      <c r="H59" s="85">
        <f t="shared" si="34"/>
        <v>44608</v>
      </c>
      <c r="I59" s="85">
        <f t="shared" si="34"/>
        <v>44622</v>
      </c>
      <c r="J59" s="85">
        <f t="shared" si="34"/>
        <v>44638</v>
      </c>
      <c r="K59" s="85">
        <f t="shared" si="34"/>
        <v>44652</v>
      </c>
      <c r="L59" s="85">
        <f t="shared" si="34"/>
        <v>44667</v>
      </c>
      <c r="M59" s="85">
        <f t="shared" si="34"/>
        <v>44681</v>
      </c>
      <c r="N59" s="85">
        <f t="shared" si="34"/>
        <v>44697</v>
      </c>
      <c r="O59" s="85">
        <f t="shared" si="34"/>
        <v>44711</v>
      </c>
      <c r="P59" s="85">
        <f t="shared" si="34"/>
        <v>44726</v>
      </c>
      <c r="Q59" s="85">
        <f t="shared" si="34"/>
        <v>44741</v>
      </c>
      <c r="R59" s="85">
        <f t="shared" si="34"/>
        <v>44755</v>
      </c>
      <c r="S59" s="85">
        <f t="shared" si="34"/>
        <v>44770</v>
      </c>
      <c r="T59" s="85">
        <f t="shared" si="34"/>
        <v>44785</v>
      </c>
      <c r="U59" s="85">
        <f t="shared" si="34"/>
        <v>44800</v>
      </c>
      <c r="V59" s="85">
        <f t="shared" si="34"/>
        <v>44814</v>
      </c>
      <c r="W59" s="85">
        <f t="shared" si="34"/>
        <v>44829</v>
      </c>
      <c r="X59" s="85">
        <f t="shared" si="34"/>
        <v>44843</v>
      </c>
      <c r="Y59" s="85">
        <f t="shared" si="34"/>
        <v>44859</v>
      </c>
      <c r="Z59" s="85">
        <f t="shared" si="34"/>
        <v>44873</v>
      </c>
      <c r="AA59" s="85">
        <f t="shared" si="34"/>
        <v>44888</v>
      </c>
      <c r="AB59" s="85">
        <f t="shared" si="34"/>
        <v>44903</v>
      </c>
      <c r="AC59" s="85">
        <f t="shared" si="34"/>
        <v>44918</v>
      </c>
      <c r="AD59" s="85">
        <f t="shared" si="34"/>
        <v>44932</v>
      </c>
      <c r="AE59" s="85">
        <f t="shared" si="34"/>
        <v>44947</v>
      </c>
    </row>
    <row r="60" spans="2:31">
      <c r="B60" s="83" t="s">
        <v>69</v>
      </c>
      <c r="C60" s="84" t="str">
        <f>IF(C41=0,"l","¡")</f>
        <v>l</v>
      </c>
      <c r="D60" s="84" t="str">
        <f t="shared" ref="D60:AE60" si="35">IF(D41=0,"l","¡")</f>
        <v>¡</v>
      </c>
      <c r="E60" s="84" t="str">
        <f t="shared" si="35"/>
        <v>l</v>
      </c>
      <c r="F60" s="84" t="str">
        <f t="shared" si="35"/>
        <v>¡</v>
      </c>
      <c r="G60" s="84" t="str">
        <f t="shared" si="35"/>
        <v>l</v>
      </c>
      <c r="H60" s="84" t="str">
        <f t="shared" si="35"/>
        <v>¡</v>
      </c>
      <c r="I60" s="84" t="str">
        <f t="shared" si="35"/>
        <v>l</v>
      </c>
      <c r="J60" s="84" t="str">
        <f t="shared" si="35"/>
        <v>¡</v>
      </c>
      <c r="K60" s="84" t="str">
        <f t="shared" si="35"/>
        <v>l</v>
      </c>
      <c r="L60" s="84" t="str">
        <f t="shared" si="35"/>
        <v>¡</v>
      </c>
      <c r="M60" s="84" t="str">
        <f t="shared" si="35"/>
        <v>l</v>
      </c>
      <c r="N60" s="84" t="str">
        <f t="shared" si="35"/>
        <v>¡</v>
      </c>
      <c r="O60" s="84" t="str">
        <f t="shared" si="35"/>
        <v>l</v>
      </c>
      <c r="P60" s="84" t="str">
        <f t="shared" si="35"/>
        <v>¡</v>
      </c>
      <c r="Q60" s="84" t="str">
        <f t="shared" si="35"/>
        <v>l</v>
      </c>
      <c r="R60" s="84" t="str">
        <f t="shared" si="35"/>
        <v>¡</v>
      </c>
      <c r="S60" s="84" t="str">
        <f t="shared" si="35"/>
        <v>l</v>
      </c>
      <c r="T60" s="84" t="str">
        <f t="shared" si="35"/>
        <v>¡</v>
      </c>
      <c r="U60" s="84" t="str">
        <f t="shared" si="35"/>
        <v>l</v>
      </c>
      <c r="V60" s="84" t="str">
        <f t="shared" si="35"/>
        <v>¡</v>
      </c>
      <c r="W60" s="84" t="str">
        <f t="shared" si="35"/>
        <v>l</v>
      </c>
      <c r="X60" s="84" t="str">
        <f t="shared" si="35"/>
        <v>¡</v>
      </c>
      <c r="Y60" s="84" t="str">
        <f t="shared" si="35"/>
        <v>l</v>
      </c>
      <c r="Z60" s="84" t="str">
        <f t="shared" si="35"/>
        <v>¡</v>
      </c>
      <c r="AA60" s="84" t="str">
        <f t="shared" si="35"/>
        <v>l</v>
      </c>
      <c r="AB60" s="84" t="str">
        <f t="shared" si="35"/>
        <v>¡</v>
      </c>
      <c r="AC60" s="84" t="str">
        <f t="shared" si="35"/>
        <v>l</v>
      </c>
      <c r="AD60" s="84" t="str">
        <f t="shared" si="35"/>
        <v>¡</v>
      </c>
      <c r="AE60" s="84" t="str">
        <f t="shared" si="35"/>
        <v>l</v>
      </c>
    </row>
    <row r="61" spans="2:31">
      <c r="B61" s="88" t="s">
        <v>84</v>
      </c>
      <c r="C61" s="89">
        <f>C57</f>
        <v>2021</v>
      </c>
      <c r="D61" s="89">
        <f t="shared" ref="D61:AE61" si="36">D57</f>
        <v>2021</v>
      </c>
      <c r="E61" s="89">
        <f t="shared" si="36"/>
        <v>2022</v>
      </c>
      <c r="F61" s="89">
        <f t="shared" si="36"/>
        <v>2022</v>
      </c>
      <c r="G61" s="89">
        <f t="shared" si="36"/>
        <v>2022</v>
      </c>
      <c r="H61" s="89">
        <f t="shared" si="36"/>
        <v>2022</v>
      </c>
      <c r="I61" s="89">
        <f t="shared" si="36"/>
        <v>2022</v>
      </c>
      <c r="J61" s="89">
        <f t="shared" si="36"/>
        <v>2022</v>
      </c>
      <c r="K61" s="89">
        <f t="shared" si="36"/>
        <v>2022</v>
      </c>
      <c r="L61" s="89">
        <f t="shared" si="36"/>
        <v>2022</v>
      </c>
      <c r="M61" s="89">
        <f t="shared" si="36"/>
        <v>2022</v>
      </c>
      <c r="N61" s="89">
        <f t="shared" si="36"/>
        <v>2022</v>
      </c>
      <c r="O61" s="89">
        <f t="shared" si="36"/>
        <v>2022</v>
      </c>
      <c r="P61" s="89">
        <f t="shared" si="36"/>
        <v>2022</v>
      </c>
      <c r="Q61" s="89">
        <f t="shared" si="36"/>
        <v>2022</v>
      </c>
      <c r="R61" s="89">
        <f t="shared" si="36"/>
        <v>2022</v>
      </c>
      <c r="S61" s="89">
        <f t="shared" si="36"/>
        <v>2022</v>
      </c>
      <c r="T61" s="89">
        <f t="shared" si="36"/>
        <v>2022</v>
      </c>
      <c r="U61" s="89">
        <f t="shared" si="36"/>
        <v>2022</v>
      </c>
      <c r="V61" s="89">
        <f t="shared" si="36"/>
        <v>2022</v>
      </c>
      <c r="W61" s="89">
        <f t="shared" si="36"/>
        <v>2022</v>
      </c>
      <c r="X61" s="89">
        <f t="shared" si="36"/>
        <v>2022</v>
      </c>
      <c r="Y61" s="89">
        <f t="shared" si="36"/>
        <v>2022</v>
      </c>
      <c r="Z61" s="89">
        <f t="shared" si="36"/>
        <v>2022</v>
      </c>
      <c r="AA61" s="89">
        <f t="shared" si="36"/>
        <v>2022</v>
      </c>
      <c r="AB61" s="89">
        <f t="shared" si="36"/>
        <v>2022</v>
      </c>
      <c r="AC61" s="89">
        <f t="shared" si="36"/>
        <v>2022</v>
      </c>
      <c r="AD61" s="89">
        <f t="shared" si="36"/>
        <v>2023</v>
      </c>
      <c r="AE61" s="90">
        <f t="shared" si="36"/>
        <v>2023</v>
      </c>
    </row>
    <row r="62" spans="2:31">
      <c r="B62" s="94" t="s">
        <v>85</v>
      </c>
      <c r="C62" s="95">
        <f>C56</f>
        <v>12</v>
      </c>
      <c r="D62" s="95">
        <f t="shared" ref="D62:AE62" si="37">D56</f>
        <v>12</v>
      </c>
      <c r="E62" s="95">
        <f t="shared" si="37"/>
        <v>1</v>
      </c>
      <c r="F62" s="95">
        <f t="shared" si="37"/>
        <v>1</v>
      </c>
      <c r="G62" s="95">
        <f t="shared" si="37"/>
        <v>2</v>
      </c>
      <c r="H62" s="95">
        <f t="shared" si="37"/>
        <v>2</v>
      </c>
      <c r="I62" s="95">
        <f t="shared" si="37"/>
        <v>3</v>
      </c>
      <c r="J62" s="95">
        <f t="shared" si="37"/>
        <v>3</v>
      </c>
      <c r="K62" s="95">
        <f t="shared" si="37"/>
        <v>4</v>
      </c>
      <c r="L62" s="95">
        <f t="shared" si="37"/>
        <v>4</v>
      </c>
      <c r="M62" s="95">
        <f t="shared" si="37"/>
        <v>4</v>
      </c>
      <c r="N62" s="95">
        <f t="shared" si="37"/>
        <v>5</v>
      </c>
      <c r="O62" s="95">
        <f t="shared" si="37"/>
        <v>5</v>
      </c>
      <c r="P62" s="95">
        <f t="shared" si="37"/>
        <v>6</v>
      </c>
      <c r="Q62" s="95">
        <f t="shared" si="37"/>
        <v>6</v>
      </c>
      <c r="R62" s="95">
        <f t="shared" si="37"/>
        <v>7</v>
      </c>
      <c r="S62" s="95">
        <f t="shared" si="37"/>
        <v>7</v>
      </c>
      <c r="T62" s="95">
        <f t="shared" si="37"/>
        <v>8</v>
      </c>
      <c r="U62" s="95">
        <f t="shared" si="37"/>
        <v>8</v>
      </c>
      <c r="V62" s="95">
        <f t="shared" si="37"/>
        <v>9</v>
      </c>
      <c r="W62" s="95">
        <f t="shared" si="37"/>
        <v>9</v>
      </c>
      <c r="X62" s="95">
        <f t="shared" si="37"/>
        <v>10</v>
      </c>
      <c r="Y62" s="95">
        <f t="shared" si="37"/>
        <v>10</v>
      </c>
      <c r="Z62" s="95">
        <f t="shared" si="37"/>
        <v>11</v>
      </c>
      <c r="AA62" s="95">
        <f t="shared" si="37"/>
        <v>11</v>
      </c>
      <c r="AB62" s="95">
        <f t="shared" si="37"/>
        <v>12</v>
      </c>
      <c r="AC62" s="95">
        <f t="shared" si="37"/>
        <v>12</v>
      </c>
      <c r="AD62" s="95">
        <f t="shared" si="37"/>
        <v>1</v>
      </c>
      <c r="AE62" s="96">
        <f t="shared" si="37"/>
        <v>1</v>
      </c>
    </row>
    <row r="63" spans="2:31">
      <c r="B63" s="91" t="s">
        <v>86</v>
      </c>
      <c r="C63" s="92">
        <f>C55</f>
        <v>4.3220496170810065</v>
      </c>
      <c r="D63" s="92">
        <f t="shared" ref="D63:AE63" si="38">D55</f>
        <v>19.190862160844404</v>
      </c>
      <c r="E63" s="92">
        <f t="shared" si="38"/>
        <v>2.7740904509943221</v>
      </c>
      <c r="F63" s="92">
        <f t="shared" si="38"/>
        <v>17.991566768337748</v>
      </c>
      <c r="G63" s="92">
        <f t="shared" si="38"/>
        <v>1.2413069531905876</v>
      </c>
      <c r="H63" s="92">
        <f t="shared" si="38"/>
        <v>16.708102688083159</v>
      </c>
      <c r="I63" s="92">
        <f t="shared" si="38"/>
        <v>2.7339177660099949</v>
      </c>
      <c r="J63" s="92">
        <f t="shared" si="38"/>
        <v>18.306651421781453</v>
      </c>
      <c r="K63" s="92">
        <f t="shared" si="38"/>
        <v>1.2685818032259704</v>
      </c>
      <c r="L63" s="92">
        <f t="shared" si="38"/>
        <v>16.788552200116669</v>
      </c>
      <c r="M63" s="92">
        <f t="shared" si="38"/>
        <v>30.85377230598408</v>
      </c>
      <c r="N63" s="92">
        <f t="shared" si="38"/>
        <v>16.174984301838435</v>
      </c>
      <c r="O63" s="92">
        <f t="shared" si="38"/>
        <v>30.47904936142902</v>
      </c>
      <c r="P63" s="92">
        <f t="shared" si="38"/>
        <v>14.493369728727998</v>
      </c>
      <c r="Q63" s="92">
        <f t="shared" si="38"/>
        <v>29.118479570082627</v>
      </c>
      <c r="R63" s="92">
        <f t="shared" si="38"/>
        <v>13.775866408353409</v>
      </c>
      <c r="S63" s="92">
        <f t="shared" si="38"/>
        <v>28.745089268115294</v>
      </c>
      <c r="T63" s="92">
        <f t="shared" si="38"/>
        <v>12.064976951557583</v>
      </c>
      <c r="U63" s="92">
        <f t="shared" si="38"/>
        <v>27.343464097211495</v>
      </c>
      <c r="V63" s="92">
        <f t="shared" si="38"/>
        <v>10.413151896346562</v>
      </c>
      <c r="W63" s="92">
        <f t="shared" si="38"/>
        <v>25.910777498357561</v>
      </c>
      <c r="X63" s="92">
        <f t="shared" si="38"/>
        <v>9.8694339464535688</v>
      </c>
      <c r="Y63" s="92">
        <f t="shared" si="38"/>
        <v>25.448485035044087</v>
      </c>
      <c r="Z63" s="92">
        <f t="shared" si="38"/>
        <v>8.4594810112566847</v>
      </c>
      <c r="AA63" s="92">
        <f t="shared" si="38"/>
        <v>23.95521498945368</v>
      </c>
      <c r="AB63" s="92">
        <f t="shared" si="38"/>
        <v>8.1725199738916672</v>
      </c>
      <c r="AC63" s="92">
        <f t="shared" si="38"/>
        <v>23.4282607294424</v>
      </c>
      <c r="AD63" s="92">
        <f t="shared" si="38"/>
        <v>6.9638456944555855</v>
      </c>
      <c r="AE63" s="93">
        <f t="shared" si="38"/>
        <v>21.870903312813766</v>
      </c>
    </row>
  </sheetData>
  <sheetProtection password="EE1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59</vt:i4>
      </vt:variant>
    </vt:vector>
  </HeadingPairs>
  <TitlesOfParts>
    <vt:vector size="62" baseType="lpstr">
      <vt:lpstr>Calendrier</vt:lpstr>
      <vt:lpstr>CalculDate</vt:lpstr>
      <vt:lpstr>CalculLunaisons</vt:lpstr>
      <vt:lpstr>_jr28</vt:lpstr>
      <vt:lpstr>_jr29</vt:lpstr>
      <vt:lpstr>_jr30</vt:lpstr>
      <vt:lpstr>_jr31</vt:lpstr>
      <vt:lpstr>année</vt:lpstr>
      <vt:lpstr>Août</vt:lpstr>
      <vt:lpstr>Avril</vt:lpstr>
      <vt:lpstr>BIS</vt:lpstr>
      <vt:lpstr>BuiltIn_Print_Area</vt:lpstr>
      <vt:lpstr>CL_B1</vt:lpstr>
      <vt:lpstr>cl_f0</vt:lpstr>
      <vt:lpstr>CL_J0</vt:lpstr>
      <vt:lpstr>CL_M0</vt:lpstr>
      <vt:lpstr>CL_M1</vt:lpstr>
      <vt:lpstr>CL_R1</vt:lpstr>
      <vt:lpstr>Décembre</vt:lpstr>
      <vt:lpstr>feries</vt:lpstr>
      <vt:lpstr>Février</vt:lpstr>
      <vt:lpstr>Janvier</vt:lpstr>
      <vt:lpstr>Juillet</vt:lpstr>
      <vt:lpstr>Juin</vt:lpstr>
      <vt:lpstr>lune</vt:lpstr>
      <vt:lpstr>m_aout</vt:lpstr>
      <vt:lpstr>m_avri</vt:lpstr>
      <vt:lpstr>m_dece</vt:lpstr>
      <vt:lpstr>m_fevr</vt:lpstr>
      <vt:lpstr>m_janv</vt:lpstr>
      <vt:lpstr>m_juil</vt:lpstr>
      <vt:lpstr>m_juin</vt:lpstr>
      <vt:lpstr>m_mai</vt:lpstr>
      <vt:lpstr>m_mars</vt:lpstr>
      <vt:lpstr>m_nove</vt:lpstr>
      <vt:lpstr>m_octo</vt:lpstr>
      <vt:lpstr>m_sept</vt:lpstr>
      <vt:lpstr>Mai</vt:lpstr>
      <vt:lpstr>Mars</vt:lpstr>
      <vt:lpstr>Mois</vt:lpstr>
      <vt:lpstr>Mois9</vt:lpstr>
      <vt:lpstr>Novembre</vt:lpstr>
      <vt:lpstr>num_1</vt:lpstr>
      <vt:lpstr>num_10</vt:lpstr>
      <vt:lpstr>num_11</vt:lpstr>
      <vt:lpstr>num_12</vt:lpstr>
      <vt:lpstr>num_2</vt:lpstr>
      <vt:lpstr>num_3</vt:lpstr>
      <vt:lpstr>num_4</vt:lpstr>
      <vt:lpstr>num_5</vt:lpstr>
      <vt:lpstr>num_6</vt:lpstr>
      <vt:lpstr>num_7</vt:lpstr>
      <vt:lpstr>num_8</vt:lpstr>
      <vt:lpstr>num_9</vt:lpstr>
      <vt:lpstr>Octobre</vt:lpstr>
      <vt:lpstr>paques</vt:lpstr>
      <vt:lpstr>res</vt:lpstr>
      <vt:lpstr>search</vt:lpstr>
      <vt:lpstr>Septembre</vt:lpstr>
      <vt:lpstr>var_l1</vt:lpstr>
      <vt:lpstr>var_l2</vt:lpstr>
      <vt:lpstr>Calendrier!Zone_d_impression</vt:lpstr>
    </vt:vector>
  </TitlesOfParts>
  <LinksUpToDate>false</LinksUpToDate>
  <SharedDoc>false</SharedDoc>
  <HyperlinkBase>http://www.astrosurf.com/wolfgane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 Perpetuel</dc:title>
  <dc:subject>Calendrier Jours feries francais et phases de la lune</dc:subject>
  <dc:creator>Yann DUCHEMIN</dc:creator>
  <dc:description>Vous pouvez distribuer ce document librement_x000d_
à la condition de n'y apporter aucune modification sans mon accord.</dc:description>
  <cp:lastModifiedBy>Utilisateur</cp:lastModifiedBy>
  <cp:lastPrinted>2021-10-18T15:48:06Z</cp:lastPrinted>
  <dcterms:created xsi:type="dcterms:W3CDTF">2001-09-09T10:54:28Z</dcterms:created>
  <dcterms:modified xsi:type="dcterms:W3CDTF">2022-01-10T19:06:23Z</dcterms:modified>
</cp:coreProperties>
</file>